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Centro" sheetId="26" r:id="rId3"/>
    <sheet name="Áncash" sheetId="27" r:id="rId4"/>
    <sheet name="Apurímac" sheetId="32" r:id="rId5"/>
    <sheet name="Ayacucho" sheetId="33" r:id="rId6"/>
    <sheet name="Huancavelica" sheetId="34" r:id="rId7"/>
    <sheet name="Huánuco" sheetId="35" r:id="rId8"/>
    <sheet name="Ica" sheetId="36" r:id="rId9"/>
    <sheet name="Junín" sheetId="39" r:id="rId10"/>
    <sheet name="Pasco" sheetId="38" r:id="rId11"/>
    <sheet name="1" sheetId="37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9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 localSheetId="9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 localSheetId="9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 localSheetId="9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 localSheetId="9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 localSheetId="9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 localSheetId="9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16" i="26" l="1"/>
  <c r="M20" i="26"/>
  <c r="G18" i="26"/>
  <c r="N97" i="26"/>
  <c r="K42" i="38"/>
  <c r="I42" i="38"/>
  <c r="K42" i="39"/>
  <c r="I42" i="39"/>
  <c r="K42" i="36"/>
  <c r="I42" i="36"/>
  <c r="K42" i="35"/>
  <c r="I42" i="35"/>
  <c r="K42" i="34"/>
  <c r="I42" i="34"/>
  <c r="K42" i="33"/>
  <c r="I42" i="33"/>
  <c r="K42" i="32"/>
  <c r="I42" i="32"/>
  <c r="K42" i="27"/>
  <c r="I42" i="27"/>
  <c r="I119" i="26"/>
  <c r="K119" i="26"/>
  <c r="U30" i="26" l="1"/>
  <c r="U31" i="26"/>
  <c r="U32" i="26"/>
  <c r="U33" i="26"/>
  <c r="U34" i="26"/>
  <c r="U35" i="26"/>
  <c r="U36" i="26"/>
  <c r="U29" i="26"/>
  <c r="O59" i="26" l="1"/>
  <c r="N59" i="26"/>
  <c r="H13" i="37" l="1"/>
  <c r="H12" i="37"/>
  <c r="G13" i="37"/>
  <c r="G12" i="37"/>
  <c r="E13" i="37"/>
  <c r="E12" i="37"/>
  <c r="C14" i="37"/>
  <c r="D14" i="37"/>
  <c r="F13" i="37" s="1"/>
  <c r="O108" i="26"/>
  <c r="O118" i="26"/>
  <c r="O116" i="26"/>
  <c r="O114" i="26"/>
  <c r="O112" i="26"/>
  <c r="O110" i="26"/>
  <c r="I109" i="26"/>
  <c r="T20" i="26"/>
  <c r="T19" i="26"/>
  <c r="T18" i="26"/>
  <c r="T17" i="26"/>
  <c r="T16" i="26"/>
  <c r="T15" i="26"/>
  <c r="T14" i="26"/>
  <c r="T13" i="26"/>
  <c r="T12" i="26"/>
  <c r="U20" i="26"/>
  <c r="O54" i="26"/>
  <c r="N54" i="26"/>
  <c r="F12" i="37" l="1"/>
  <c r="M117" i="26"/>
  <c r="M115" i="26"/>
  <c r="M113" i="26"/>
  <c r="N113" i="26" s="1"/>
  <c r="M111" i="26"/>
  <c r="M109" i="26"/>
  <c r="M107" i="26"/>
  <c r="H119" i="26"/>
  <c r="G119" i="26"/>
  <c r="I106" i="26" s="1"/>
  <c r="J118" i="26"/>
  <c r="J117" i="26"/>
  <c r="K118" i="26" s="1"/>
  <c r="J116" i="26"/>
  <c r="J115" i="26"/>
  <c r="K116" i="26" s="1"/>
  <c r="J114" i="26"/>
  <c r="J113" i="26"/>
  <c r="K113" i="26" s="1"/>
  <c r="J112" i="26"/>
  <c r="J111" i="26"/>
  <c r="K112" i="26" s="1"/>
  <c r="J110" i="26"/>
  <c r="J109" i="26"/>
  <c r="K109" i="26" s="1"/>
  <c r="J108" i="26"/>
  <c r="J107" i="26"/>
  <c r="J106" i="26"/>
  <c r="H118" i="26"/>
  <c r="H117" i="26"/>
  <c r="H116" i="26"/>
  <c r="I117" i="26" s="1"/>
  <c r="H115" i="26"/>
  <c r="I115" i="26" s="1"/>
  <c r="H114" i="26"/>
  <c r="H113" i="26"/>
  <c r="H112" i="26"/>
  <c r="I112" i="26" s="1"/>
  <c r="H111" i="26"/>
  <c r="H110" i="26"/>
  <c r="H109" i="26"/>
  <c r="H108" i="26"/>
  <c r="H107" i="26"/>
  <c r="H106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I118" i="26"/>
  <c r="N117" i="26"/>
  <c r="K117" i="26"/>
  <c r="N115" i="26"/>
  <c r="K114" i="26"/>
  <c r="I114" i="26"/>
  <c r="I113" i="26"/>
  <c r="K111" i="26"/>
  <c r="I111" i="26"/>
  <c r="K110" i="26"/>
  <c r="I110" i="26"/>
  <c r="N109" i="26"/>
  <c r="K108" i="26"/>
  <c r="N107" i="26"/>
  <c r="K107" i="26"/>
  <c r="D97" i="26"/>
  <c r="D96" i="26"/>
  <c r="D93" i="26"/>
  <c r="D95" i="26"/>
  <c r="D99" i="26"/>
  <c r="D94" i="26"/>
  <c r="D98" i="26"/>
  <c r="D92" i="26"/>
  <c r="C97" i="26"/>
  <c r="C96" i="26"/>
  <c r="C93" i="26"/>
  <c r="C95" i="26"/>
  <c r="C99" i="26"/>
  <c r="C94" i="26"/>
  <c r="C98" i="26"/>
  <c r="C92" i="26"/>
  <c r="K80" i="26"/>
  <c r="J80" i="26"/>
  <c r="I80" i="26"/>
  <c r="H80" i="26"/>
  <c r="G80" i="26"/>
  <c r="K79" i="26"/>
  <c r="J79" i="26"/>
  <c r="I79" i="26"/>
  <c r="H79" i="26"/>
  <c r="G79" i="26"/>
  <c r="K78" i="26"/>
  <c r="J78" i="26"/>
  <c r="I78" i="26"/>
  <c r="H78" i="26"/>
  <c r="G78" i="26"/>
  <c r="K77" i="26"/>
  <c r="J77" i="26"/>
  <c r="I77" i="26"/>
  <c r="H77" i="26"/>
  <c r="G77" i="26"/>
  <c r="K76" i="26"/>
  <c r="J76" i="26"/>
  <c r="I76" i="26"/>
  <c r="H76" i="26"/>
  <c r="G76" i="26"/>
  <c r="F80" i="26"/>
  <c r="F79" i="26"/>
  <c r="F78" i="26"/>
  <c r="F77" i="26"/>
  <c r="F76" i="26"/>
  <c r="G70" i="26"/>
  <c r="H70" i="26"/>
  <c r="I70" i="26"/>
  <c r="J70" i="26"/>
  <c r="K70" i="26"/>
  <c r="F69" i="26"/>
  <c r="F68" i="26"/>
  <c r="F67" i="26"/>
  <c r="F66" i="26"/>
  <c r="F65" i="26"/>
  <c r="F64" i="26"/>
  <c r="K69" i="26"/>
  <c r="J69" i="26"/>
  <c r="I69" i="26"/>
  <c r="H69" i="26"/>
  <c r="G69" i="26"/>
  <c r="K68" i="26"/>
  <c r="J68" i="26"/>
  <c r="I68" i="26"/>
  <c r="H68" i="26"/>
  <c r="G68" i="26"/>
  <c r="K67" i="26"/>
  <c r="J67" i="26"/>
  <c r="I67" i="26"/>
  <c r="H67" i="26"/>
  <c r="G67" i="26"/>
  <c r="K66" i="26"/>
  <c r="J66" i="26"/>
  <c r="I66" i="26"/>
  <c r="H66" i="26"/>
  <c r="G66" i="26"/>
  <c r="K65" i="26"/>
  <c r="J65" i="26"/>
  <c r="I65" i="26"/>
  <c r="H65" i="26"/>
  <c r="G65" i="26"/>
  <c r="K64" i="26"/>
  <c r="J64" i="26"/>
  <c r="I64" i="26"/>
  <c r="H64" i="26"/>
  <c r="G64" i="26"/>
  <c r="K63" i="26"/>
  <c r="J63" i="26"/>
  <c r="I63" i="26"/>
  <c r="H63" i="26"/>
  <c r="G63" i="26"/>
  <c r="F63" i="26"/>
  <c r="J47" i="26"/>
  <c r="I47" i="26"/>
  <c r="H47" i="26"/>
  <c r="G47" i="26"/>
  <c r="J53" i="26"/>
  <c r="I53" i="26"/>
  <c r="H53" i="26"/>
  <c r="G53" i="26"/>
  <c r="F53" i="26"/>
  <c r="J52" i="26"/>
  <c r="I52" i="26"/>
  <c r="H52" i="26"/>
  <c r="G52" i="26"/>
  <c r="F52" i="26"/>
  <c r="J51" i="26"/>
  <c r="I51" i="26"/>
  <c r="H51" i="26"/>
  <c r="G51" i="26"/>
  <c r="F51" i="26"/>
  <c r="J50" i="26"/>
  <c r="I50" i="26"/>
  <c r="H50" i="26"/>
  <c r="G50" i="26"/>
  <c r="F50" i="26"/>
  <c r="J49" i="26"/>
  <c r="I49" i="26"/>
  <c r="H49" i="26"/>
  <c r="G49" i="26"/>
  <c r="F49" i="26"/>
  <c r="J48" i="26"/>
  <c r="I48" i="26"/>
  <c r="H48" i="26"/>
  <c r="G48" i="26"/>
  <c r="F48" i="26"/>
  <c r="F47" i="26"/>
  <c r="O38" i="26"/>
  <c r="O35" i="26"/>
  <c r="O36" i="26"/>
  <c r="O37" i="26"/>
  <c r="M35" i="26"/>
  <c r="N35" i="26"/>
  <c r="M36" i="26"/>
  <c r="N36" i="26"/>
  <c r="L30" i="26"/>
  <c r="L31" i="26"/>
  <c r="L32" i="26"/>
  <c r="L33" i="26"/>
  <c r="L34" i="26"/>
  <c r="L35" i="26"/>
  <c r="L36" i="26"/>
  <c r="L37" i="26"/>
  <c r="K37" i="26"/>
  <c r="K36" i="26"/>
  <c r="K35" i="26"/>
  <c r="K34" i="26"/>
  <c r="K33" i="26"/>
  <c r="K32" i="26"/>
  <c r="K31" i="26"/>
  <c r="K30" i="26"/>
  <c r="E31" i="26"/>
  <c r="E32" i="26"/>
  <c r="E33" i="26"/>
  <c r="E34" i="26"/>
  <c r="E35" i="26"/>
  <c r="E36" i="26"/>
  <c r="E37" i="26"/>
  <c r="D37" i="26"/>
  <c r="D36" i="26"/>
  <c r="H36" i="26" s="1"/>
  <c r="D35" i="26"/>
  <c r="D34" i="26"/>
  <c r="D33" i="26"/>
  <c r="D32" i="26"/>
  <c r="D31" i="26"/>
  <c r="E30" i="26"/>
  <c r="P19" i="26"/>
  <c r="P16" i="26"/>
  <c r="P15" i="26"/>
  <c r="P18" i="26"/>
  <c r="P22" i="26"/>
  <c r="P20" i="26"/>
  <c r="P21" i="26"/>
  <c r="N111" i="26" l="1"/>
  <c r="K106" i="26"/>
  <c r="K115" i="26"/>
  <c r="I108" i="26"/>
  <c r="I116" i="26"/>
  <c r="I107" i="26"/>
  <c r="H35" i="26"/>
  <c r="F36" i="26"/>
  <c r="F35" i="26"/>
  <c r="M68" i="38" l="1"/>
  <c r="M67" i="38"/>
  <c r="M66" i="38"/>
  <c r="M65" i="38"/>
  <c r="M64" i="38"/>
  <c r="M63" i="38"/>
  <c r="M62" i="38"/>
  <c r="M68" i="39"/>
  <c r="M67" i="39"/>
  <c r="M66" i="39"/>
  <c r="M65" i="39"/>
  <c r="M64" i="39"/>
  <c r="M63" i="39"/>
  <c r="M62" i="39"/>
  <c r="M68" i="36"/>
  <c r="M67" i="36"/>
  <c r="M66" i="36"/>
  <c r="M65" i="36"/>
  <c r="M64" i="36"/>
  <c r="M63" i="36"/>
  <c r="M62" i="36"/>
  <c r="M68" i="35"/>
  <c r="M67" i="35"/>
  <c r="M66" i="35"/>
  <c r="M65" i="35"/>
  <c r="M64" i="35"/>
  <c r="M63" i="35"/>
  <c r="M62" i="35"/>
  <c r="M68" i="34"/>
  <c r="M67" i="34"/>
  <c r="M66" i="34"/>
  <c r="M65" i="34"/>
  <c r="M64" i="34"/>
  <c r="M63" i="34"/>
  <c r="M62" i="34"/>
  <c r="M68" i="33"/>
  <c r="M67" i="33"/>
  <c r="M66" i="33"/>
  <c r="M65" i="33"/>
  <c r="M64" i="33"/>
  <c r="M63" i="33"/>
  <c r="M62" i="33"/>
  <c r="M69" i="32"/>
  <c r="M68" i="32"/>
  <c r="M67" i="32"/>
  <c r="M66" i="32"/>
  <c r="M65" i="32"/>
  <c r="M64" i="32"/>
  <c r="M63" i="32"/>
  <c r="M62" i="32"/>
  <c r="K69" i="27"/>
  <c r="G56" i="33" l="1"/>
  <c r="H56" i="33"/>
  <c r="I56" i="33"/>
  <c r="J56" i="33"/>
  <c r="K50" i="33"/>
  <c r="K51" i="33"/>
  <c r="K52" i="33"/>
  <c r="K53" i="33"/>
  <c r="K54" i="33"/>
  <c r="K55" i="33"/>
  <c r="K49" i="27"/>
  <c r="K80" i="38" l="1"/>
  <c r="M80" i="38" s="1"/>
  <c r="J80" i="38"/>
  <c r="I80" i="38"/>
  <c r="H80" i="38"/>
  <c r="G80" i="38"/>
  <c r="F80" i="38"/>
  <c r="M79" i="38"/>
  <c r="L79" i="38"/>
  <c r="M78" i="38"/>
  <c r="L78" i="38"/>
  <c r="M77" i="38"/>
  <c r="L77" i="38"/>
  <c r="M76" i="38"/>
  <c r="L76" i="38"/>
  <c r="M75" i="38"/>
  <c r="L75" i="38"/>
  <c r="K69" i="38"/>
  <c r="J69" i="38"/>
  <c r="I69" i="38"/>
  <c r="H69" i="38"/>
  <c r="G69" i="38"/>
  <c r="F69" i="38"/>
  <c r="L68" i="38"/>
  <c r="L67" i="38"/>
  <c r="L66" i="38"/>
  <c r="L65" i="38"/>
  <c r="L64" i="38"/>
  <c r="L63" i="38"/>
  <c r="L62" i="38"/>
  <c r="J56" i="38"/>
  <c r="I56" i="38"/>
  <c r="H56" i="38"/>
  <c r="G56" i="38"/>
  <c r="F56" i="38"/>
  <c r="K55" i="38"/>
  <c r="K54" i="38"/>
  <c r="K53" i="38"/>
  <c r="K52" i="38"/>
  <c r="K51" i="38"/>
  <c r="K50" i="38"/>
  <c r="K49" i="38"/>
  <c r="K41" i="38"/>
  <c r="I41" i="38"/>
  <c r="N40" i="38"/>
  <c r="K40" i="38"/>
  <c r="I40" i="38"/>
  <c r="K39" i="38"/>
  <c r="I39" i="38"/>
  <c r="N38" i="38"/>
  <c r="K38" i="38"/>
  <c r="I38" i="38"/>
  <c r="K37" i="38"/>
  <c r="I37" i="38"/>
  <c r="N36" i="38"/>
  <c r="K36" i="38"/>
  <c r="I36" i="38"/>
  <c r="K35" i="38"/>
  <c r="I35" i="38"/>
  <c r="N34" i="38"/>
  <c r="K34" i="38"/>
  <c r="I34" i="38"/>
  <c r="K33" i="38"/>
  <c r="I33" i="38"/>
  <c r="N32" i="38"/>
  <c r="K32" i="38"/>
  <c r="I32" i="38"/>
  <c r="K31" i="38"/>
  <c r="I31" i="38"/>
  <c r="N30" i="38"/>
  <c r="K30" i="38"/>
  <c r="I30" i="38"/>
  <c r="K29" i="38"/>
  <c r="I29" i="38"/>
  <c r="J4" i="38"/>
  <c r="C4" i="38"/>
  <c r="J3" i="38"/>
  <c r="C3" i="38"/>
  <c r="M80" i="39"/>
  <c r="L80" i="39"/>
  <c r="K80" i="39"/>
  <c r="J80" i="39"/>
  <c r="I80" i="39"/>
  <c r="H80" i="39"/>
  <c r="G80" i="39"/>
  <c r="F80" i="39"/>
  <c r="M79" i="39"/>
  <c r="L79" i="39"/>
  <c r="M78" i="39"/>
  <c r="L78" i="39"/>
  <c r="M77" i="39"/>
  <c r="L77" i="39"/>
  <c r="M76" i="39"/>
  <c r="L76" i="39"/>
  <c r="M75" i="39"/>
  <c r="L75" i="39"/>
  <c r="K69" i="39"/>
  <c r="J69" i="39"/>
  <c r="I69" i="39"/>
  <c r="H69" i="39"/>
  <c r="G69" i="39"/>
  <c r="F69" i="39"/>
  <c r="L68" i="39"/>
  <c r="L67" i="39"/>
  <c r="L66" i="39"/>
  <c r="L65" i="39"/>
  <c r="L64" i="39"/>
  <c r="L63" i="39"/>
  <c r="L62" i="39"/>
  <c r="J56" i="39"/>
  <c r="I56" i="39"/>
  <c r="H56" i="39"/>
  <c r="G56" i="39"/>
  <c r="F56" i="39"/>
  <c r="K55" i="39"/>
  <c r="K54" i="39"/>
  <c r="K53" i="39"/>
  <c r="K52" i="39"/>
  <c r="K51" i="39"/>
  <c r="K50" i="39"/>
  <c r="K49" i="39"/>
  <c r="K41" i="39"/>
  <c r="I41" i="39"/>
  <c r="N40" i="39"/>
  <c r="K40" i="39"/>
  <c r="I40" i="39"/>
  <c r="K39" i="39"/>
  <c r="I39" i="39"/>
  <c r="N38" i="39"/>
  <c r="K38" i="39"/>
  <c r="I38" i="39"/>
  <c r="K37" i="39"/>
  <c r="I37" i="39"/>
  <c r="N36" i="39"/>
  <c r="K36" i="39"/>
  <c r="I36" i="39"/>
  <c r="K35" i="39"/>
  <c r="I35" i="39"/>
  <c r="N34" i="39"/>
  <c r="K34" i="39"/>
  <c r="I34" i="39"/>
  <c r="K33" i="39"/>
  <c r="I33" i="39"/>
  <c r="N32" i="39"/>
  <c r="K32" i="39"/>
  <c r="I32" i="39"/>
  <c r="K31" i="39"/>
  <c r="I31" i="39"/>
  <c r="N30" i="39"/>
  <c r="K30" i="39"/>
  <c r="I30" i="39"/>
  <c r="K29" i="39"/>
  <c r="I29" i="39"/>
  <c r="J4" i="39"/>
  <c r="C4" i="39"/>
  <c r="J3" i="39"/>
  <c r="C3" i="39"/>
  <c r="K41" i="36"/>
  <c r="I41" i="36"/>
  <c r="N40" i="36"/>
  <c r="K40" i="36"/>
  <c r="I40" i="36"/>
  <c r="K39" i="36"/>
  <c r="I39" i="36"/>
  <c r="N38" i="36"/>
  <c r="K38" i="36"/>
  <c r="I38" i="36"/>
  <c r="K37" i="36"/>
  <c r="I37" i="36"/>
  <c r="N36" i="36"/>
  <c r="K36" i="36"/>
  <c r="I36" i="36"/>
  <c r="K35" i="36"/>
  <c r="I35" i="36"/>
  <c r="N34" i="36"/>
  <c r="K34" i="36"/>
  <c r="I34" i="36"/>
  <c r="K33" i="36"/>
  <c r="I33" i="36"/>
  <c r="N32" i="36"/>
  <c r="K32" i="36"/>
  <c r="I32" i="36"/>
  <c r="K31" i="36"/>
  <c r="I31" i="36"/>
  <c r="N30" i="36"/>
  <c r="K30" i="36"/>
  <c r="I30" i="36"/>
  <c r="K29" i="36"/>
  <c r="I29" i="36"/>
  <c r="K41" i="35"/>
  <c r="I41" i="35"/>
  <c r="N40" i="35"/>
  <c r="K40" i="35"/>
  <c r="I40" i="35"/>
  <c r="K39" i="35"/>
  <c r="I39" i="35"/>
  <c r="N38" i="35"/>
  <c r="K38" i="35"/>
  <c r="I38" i="35"/>
  <c r="K37" i="35"/>
  <c r="I37" i="35"/>
  <c r="N36" i="35"/>
  <c r="K36" i="35"/>
  <c r="I36" i="35"/>
  <c r="K35" i="35"/>
  <c r="I35" i="35"/>
  <c r="N34" i="35"/>
  <c r="K34" i="35"/>
  <c r="I34" i="35"/>
  <c r="K33" i="35"/>
  <c r="I33" i="35"/>
  <c r="N32" i="35"/>
  <c r="K32" i="35"/>
  <c r="I32" i="35"/>
  <c r="K31" i="35"/>
  <c r="I31" i="35"/>
  <c r="N30" i="35"/>
  <c r="K30" i="35"/>
  <c r="I30" i="35"/>
  <c r="K29" i="35"/>
  <c r="I29" i="35"/>
  <c r="K41" i="34"/>
  <c r="I41" i="34"/>
  <c r="N40" i="34"/>
  <c r="K40" i="34"/>
  <c r="I40" i="34"/>
  <c r="K39" i="34"/>
  <c r="I39" i="34"/>
  <c r="N38" i="34"/>
  <c r="K38" i="34"/>
  <c r="I38" i="34"/>
  <c r="K37" i="34"/>
  <c r="I37" i="34"/>
  <c r="N36" i="34"/>
  <c r="K36" i="34"/>
  <c r="I36" i="34"/>
  <c r="K35" i="34"/>
  <c r="I35" i="34"/>
  <c r="N34" i="34"/>
  <c r="K34" i="34"/>
  <c r="I34" i="34"/>
  <c r="K33" i="34"/>
  <c r="I33" i="34"/>
  <c r="N32" i="34"/>
  <c r="K32" i="34"/>
  <c r="I32" i="34"/>
  <c r="K31" i="34"/>
  <c r="I31" i="34"/>
  <c r="N30" i="34"/>
  <c r="K30" i="34"/>
  <c r="I30" i="34"/>
  <c r="K29" i="34"/>
  <c r="I29" i="34"/>
  <c r="K41" i="33"/>
  <c r="I41" i="33"/>
  <c r="N40" i="33"/>
  <c r="K40" i="33"/>
  <c r="I40" i="33"/>
  <c r="K39" i="33"/>
  <c r="I39" i="33"/>
  <c r="N38" i="33"/>
  <c r="K38" i="33"/>
  <c r="I38" i="33"/>
  <c r="K37" i="33"/>
  <c r="I37" i="33"/>
  <c r="N36" i="33"/>
  <c r="K36" i="33"/>
  <c r="I36" i="33"/>
  <c r="K35" i="33"/>
  <c r="I35" i="33"/>
  <c r="N34" i="33"/>
  <c r="K34" i="33"/>
  <c r="I34" i="33"/>
  <c r="K33" i="33"/>
  <c r="I33" i="33"/>
  <c r="N32" i="33"/>
  <c r="K32" i="33"/>
  <c r="I32" i="33"/>
  <c r="K31" i="33"/>
  <c r="I31" i="33"/>
  <c r="N30" i="33"/>
  <c r="K30" i="33"/>
  <c r="I30" i="33"/>
  <c r="K29" i="33"/>
  <c r="I29" i="33"/>
  <c r="K41" i="32"/>
  <c r="I41" i="32"/>
  <c r="N40" i="32"/>
  <c r="K40" i="32"/>
  <c r="I40" i="32"/>
  <c r="K39" i="32"/>
  <c r="I39" i="32"/>
  <c r="N38" i="32"/>
  <c r="K38" i="32"/>
  <c r="I38" i="32"/>
  <c r="K37" i="32"/>
  <c r="I37" i="32"/>
  <c r="N36" i="32"/>
  <c r="K36" i="32"/>
  <c r="I36" i="32"/>
  <c r="K35" i="32"/>
  <c r="I35" i="32"/>
  <c r="N34" i="32"/>
  <c r="K34" i="32"/>
  <c r="I34" i="32"/>
  <c r="K33" i="32"/>
  <c r="I33" i="32"/>
  <c r="N32" i="32"/>
  <c r="K32" i="32"/>
  <c r="I32" i="32"/>
  <c r="K31" i="32"/>
  <c r="I31" i="32"/>
  <c r="N30" i="32"/>
  <c r="K30" i="32"/>
  <c r="I30" i="32"/>
  <c r="K29" i="32"/>
  <c r="I29" i="32"/>
  <c r="K29" i="27"/>
  <c r="I29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I40" i="27"/>
  <c r="I39" i="27"/>
  <c r="I38" i="27"/>
  <c r="I37" i="27"/>
  <c r="I36" i="27"/>
  <c r="I35" i="27"/>
  <c r="I34" i="27"/>
  <c r="I33" i="27"/>
  <c r="I32" i="27"/>
  <c r="I31" i="27"/>
  <c r="I30" i="27"/>
  <c r="I41" i="27"/>
  <c r="L69" i="38" l="1"/>
  <c r="M69" i="38"/>
  <c r="M69" i="39"/>
  <c r="K56" i="38"/>
  <c r="M56" i="38" s="1"/>
  <c r="M55" i="38"/>
  <c r="M52" i="38"/>
  <c r="M49" i="38"/>
  <c r="M52" i="39"/>
  <c r="M55" i="39"/>
  <c r="M53" i="39"/>
  <c r="M51" i="39"/>
  <c r="K56" i="39"/>
  <c r="M54" i="38"/>
  <c r="M50" i="38"/>
  <c r="L80" i="38"/>
  <c r="L69" i="39"/>
  <c r="M11" i="37"/>
  <c r="M10" i="37"/>
  <c r="M9" i="37"/>
  <c r="M8" i="37"/>
  <c r="M7" i="37"/>
  <c r="M6" i="37"/>
  <c r="O10" i="37"/>
  <c r="N10" i="37"/>
  <c r="O9" i="37"/>
  <c r="N9" i="37"/>
  <c r="O8" i="37"/>
  <c r="N8" i="37"/>
  <c r="O7" i="37"/>
  <c r="N7" i="37"/>
  <c r="O6" i="37"/>
  <c r="N6" i="37"/>
  <c r="H11" i="37"/>
  <c r="H10" i="37"/>
  <c r="G9" i="37"/>
  <c r="H9" i="37"/>
  <c r="G8" i="37"/>
  <c r="H8" i="37"/>
  <c r="H7" i="37"/>
  <c r="H6" i="37"/>
  <c r="P17" i="26"/>
  <c r="O11" i="26"/>
  <c r="G20" i="26"/>
  <c r="M53" i="38" l="1"/>
  <c r="M51" i="38"/>
  <c r="M56" i="39"/>
  <c r="M54" i="39"/>
  <c r="M50" i="39"/>
  <c r="M49" i="39"/>
  <c r="N11" i="37"/>
  <c r="O11" i="37"/>
  <c r="G10" i="37"/>
  <c r="G7" i="37"/>
  <c r="G11" i="37"/>
  <c r="G6" i="37"/>
  <c r="M3" i="26"/>
  <c r="F4" i="26"/>
  <c r="F3" i="26"/>
  <c r="B4" i="26"/>
  <c r="E14" i="37" l="1"/>
  <c r="E8" i="37"/>
  <c r="E10" i="37"/>
  <c r="E6" i="37"/>
  <c r="E9" i="37"/>
  <c r="E11" i="37"/>
  <c r="E7" i="37"/>
  <c r="F10" i="37"/>
  <c r="F14" i="37"/>
  <c r="F8" i="37"/>
  <c r="F11" i="37"/>
  <c r="F6" i="37"/>
  <c r="H14" i="37"/>
  <c r="F9" i="37"/>
  <c r="F7" i="37"/>
  <c r="G14" i="37"/>
  <c r="N40" i="27" l="1"/>
  <c r="N38" i="27"/>
  <c r="N36" i="27"/>
  <c r="N34" i="27"/>
  <c r="N32" i="27"/>
  <c r="N30" i="27"/>
  <c r="L80" i="26" l="1"/>
  <c r="M79" i="26"/>
  <c r="M78" i="26"/>
  <c r="L77" i="26"/>
  <c r="L69" i="26"/>
  <c r="L68" i="26"/>
  <c r="M67" i="26"/>
  <c r="M66" i="26"/>
  <c r="L65" i="26"/>
  <c r="L64" i="26"/>
  <c r="M63" i="26"/>
  <c r="J81" i="26"/>
  <c r="I81" i="26"/>
  <c r="H81" i="26"/>
  <c r="G81" i="26"/>
  <c r="F81" i="26"/>
  <c r="M80" i="26"/>
  <c r="F70" i="26"/>
  <c r="L75" i="36"/>
  <c r="M75" i="36"/>
  <c r="K80" i="36"/>
  <c r="J80" i="36"/>
  <c r="I80" i="36"/>
  <c r="H80" i="36"/>
  <c r="G80" i="36"/>
  <c r="F80" i="36"/>
  <c r="M79" i="36"/>
  <c r="L79" i="36"/>
  <c r="M78" i="36"/>
  <c r="L78" i="36"/>
  <c r="M77" i="36"/>
  <c r="L77" i="36"/>
  <c r="M76" i="36"/>
  <c r="L76" i="36"/>
  <c r="K69" i="36"/>
  <c r="J69" i="36"/>
  <c r="I69" i="36"/>
  <c r="H69" i="36"/>
  <c r="G69" i="36"/>
  <c r="F69" i="36"/>
  <c r="L68" i="36"/>
  <c r="L67" i="36"/>
  <c r="L66" i="36"/>
  <c r="L65" i="36"/>
  <c r="L64" i="36"/>
  <c r="L63" i="36"/>
  <c r="L62" i="36"/>
  <c r="J56" i="36"/>
  <c r="I56" i="36"/>
  <c r="H56" i="36"/>
  <c r="G56" i="36"/>
  <c r="F56" i="36"/>
  <c r="K55" i="36"/>
  <c r="K54" i="36"/>
  <c r="K53" i="36"/>
  <c r="K52" i="36"/>
  <c r="K51" i="36"/>
  <c r="K50" i="36"/>
  <c r="K49" i="36"/>
  <c r="J4" i="36"/>
  <c r="C4" i="36"/>
  <c r="J3" i="36"/>
  <c r="C3" i="36"/>
  <c r="K80" i="35"/>
  <c r="J80" i="35"/>
  <c r="I80" i="35"/>
  <c r="H80" i="35"/>
  <c r="G80" i="35"/>
  <c r="F80" i="35"/>
  <c r="M79" i="35"/>
  <c r="L79" i="35"/>
  <c r="M78" i="35"/>
  <c r="L78" i="35"/>
  <c r="M77" i="35"/>
  <c r="L77" i="35"/>
  <c r="M76" i="35"/>
  <c r="L76" i="35"/>
  <c r="M75" i="35"/>
  <c r="L75" i="35"/>
  <c r="K69" i="35"/>
  <c r="M69" i="35" s="1"/>
  <c r="J69" i="35"/>
  <c r="I69" i="35"/>
  <c r="H69" i="35"/>
  <c r="G69" i="35"/>
  <c r="F69" i="35"/>
  <c r="L68" i="35"/>
  <c r="L67" i="35"/>
  <c r="L66" i="35"/>
  <c r="L65" i="35"/>
  <c r="L64" i="35"/>
  <c r="L63" i="35"/>
  <c r="L62" i="35"/>
  <c r="J56" i="35"/>
  <c r="I56" i="35"/>
  <c r="H56" i="35"/>
  <c r="G56" i="35"/>
  <c r="F56" i="35"/>
  <c r="K55" i="35"/>
  <c r="K54" i="35"/>
  <c r="K53" i="35"/>
  <c r="K52" i="35"/>
  <c r="K51" i="35"/>
  <c r="K50" i="35"/>
  <c r="K49" i="35"/>
  <c r="J4" i="35"/>
  <c r="C4" i="35"/>
  <c r="J3" i="35"/>
  <c r="C3" i="35"/>
  <c r="M33" i="26" l="1"/>
  <c r="O33" i="26"/>
  <c r="M80" i="35"/>
  <c r="M32" i="26"/>
  <c r="M69" i="36"/>
  <c r="M65" i="26"/>
  <c r="M69" i="26"/>
  <c r="G54" i="26"/>
  <c r="K51" i="26"/>
  <c r="K81" i="26"/>
  <c r="O81" i="26" s="1"/>
  <c r="L66" i="26"/>
  <c r="K47" i="26"/>
  <c r="L63" i="26"/>
  <c r="M77" i="26"/>
  <c r="L78" i="26"/>
  <c r="M80" i="36"/>
  <c r="M76" i="26"/>
  <c r="J54" i="26"/>
  <c r="L67" i="26"/>
  <c r="L76" i="26"/>
  <c r="F54" i="26"/>
  <c r="I54" i="26"/>
  <c r="K49" i="26"/>
  <c r="K50" i="26"/>
  <c r="K52" i="26"/>
  <c r="K53" i="26"/>
  <c r="H54" i="26"/>
  <c r="L79" i="26"/>
  <c r="M64" i="26"/>
  <c r="M68" i="26"/>
  <c r="M70" i="26"/>
  <c r="K48" i="26"/>
  <c r="L69" i="36"/>
  <c r="K56" i="36"/>
  <c r="L69" i="35"/>
  <c r="K56" i="35"/>
  <c r="M56" i="36"/>
  <c r="M51" i="36"/>
  <c r="L80" i="36"/>
  <c r="M51" i="35"/>
  <c r="M55" i="35"/>
  <c r="L80" i="35"/>
  <c r="K80" i="34"/>
  <c r="J80" i="34"/>
  <c r="I80" i="34"/>
  <c r="H80" i="34"/>
  <c r="G80" i="34"/>
  <c r="F80" i="34"/>
  <c r="M79" i="34"/>
  <c r="L79" i="34"/>
  <c r="M78" i="34"/>
  <c r="L78" i="34"/>
  <c r="M77" i="34"/>
  <c r="L77" i="34"/>
  <c r="M76" i="34"/>
  <c r="L76" i="34"/>
  <c r="M75" i="34"/>
  <c r="L75" i="34"/>
  <c r="K69" i="34"/>
  <c r="J69" i="34"/>
  <c r="I69" i="34"/>
  <c r="H69" i="34"/>
  <c r="G69" i="34"/>
  <c r="F69" i="34"/>
  <c r="L68" i="34"/>
  <c r="L67" i="34"/>
  <c r="L66" i="34"/>
  <c r="L65" i="34"/>
  <c r="L64" i="34"/>
  <c r="L63" i="34"/>
  <c r="L62" i="34"/>
  <c r="J56" i="34"/>
  <c r="I56" i="34"/>
  <c r="H56" i="34"/>
  <c r="G56" i="34"/>
  <c r="F56" i="34"/>
  <c r="K55" i="34"/>
  <c r="K54" i="34"/>
  <c r="K53" i="34"/>
  <c r="K52" i="34"/>
  <c r="K51" i="34"/>
  <c r="K50" i="34"/>
  <c r="K49" i="34"/>
  <c r="K80" i="33"/>
  <c r="J80" i="33"/>
  <c r="I80" i="33"/>
  <c r="H80" i="33"/>
  <c r="G80" i="33"/>
  <c r="F80" i="33"/>
  <c r="M79" i="33"/>
  <c r="L79" i="33"/>
  <c r="M78" i="33"/>
  <c r="L78" i="33"/>
  <c r="M77" i="33"/>
  <c r="L77" i="33"/>
  <c r="M76" i="33"/>
  <c r="L76" i="33"/>
  <c r="M75" i="33"/>
  <c r="L75" i="33"/>
  <c r="K69" i="33"/>
  <c r="M69" i="33" s="1"/>
  <c r="J69" i="33"/>
  <c r="I69" i="33"/>
  <c r="H69" i="33"/>
  <c r="G69" i="33"/>
  <c r="F69" i="33"/>
  <c r="L68" i="33"/>
  <c r="L67" i="33"/>
  <c r="L66" i="33"/>
  <c r="L65" i="33"/>
  <c r="L64" i="33"/>
  <c r="L63" i="33"/>
  <c r="L62" i="33"/>
  <c r="F56" i="33"/>
  <c r="K49" i="33"/>
  <c r="K80" i="32"/>
  <c r="J80" i="32"/>
  <c r="I80" i="32"/>
  <c r="H80" i="32"/>
  <c r="G80" i="32"/>
  <c r="F80" i="32"/>
  <c r="M79" i="32"/>
  <c r="L79" i="32"/>
  <c r="M78" i="32"/>
  <c r="L78" i="32"/>
  <c r="M77" i="32"/>
  <c r="L77" i="32"/>
  <c r="M76" i="32"/>
  <c r="L76" i="32"/>
  <c r="M75" i="32"/>
  <c r="L75" i="32"/>
  <c r="K69" i="32"/>
  <c r="J69" i="32"/>
  <c r="I69" i="32"/>
  <c r="H69" i="32"/>
  <c r="G69" i="32"/>
  <c r="F69" i="32"/>
  <c r="L68" i="32"/>
  <c r="L67" i="32"/>
  <c r="L66" i="32"/>
  <c r="L65" i="32"/>
  <c r="L64" i="32"/>
  <c r="L63" i="32"/>
  <c r="L62" i="32"/>
  <c r="J56" i="32"/>
  <c r="I56" i="32"/>
  <c r="H56" i="32"/>
  <c r="G56" i="32"/>
  <c r="F56" i="32"/>
  <c r="K55" i="32"/>
  <c r="K54" i="32"/>
  <c r="K53" i="32"/>
  <c r="K52" i="32"/>
  <c r="K51" i="32"/>
  <c r="K50" i="32"/>
  <c r="K49" i="32"/>
  <c r="J80" i="27"/>
  <c r="I80" i="27"/>
  <c r="H80" i="27"/>
  <c r="G80" i="27"/>
  <c r="F80" i="27"/>
  <c r="K80" i="27"/>
  <c r="J69" i="27"/>
  <c r="D30" i="26" s="1"/>
  <c r="I69" i="27"/>
  <c r="H69" i="27"/>
  <c r="G69" i="27"/>
  <c r="F69" i="27"/>
  <c r="M68" i="27"/>
  <c r="L68" i="27"/>
  <c r="M67" i="27"/>
  <c r="L67" i="27"/>
  <c r="M66" i="27"/>
  <c r="L66" i="27"/>
  <c r="M65" i="27"/>
  <c r="L65" i="27"/>
  <c r="M64" i="27"/>
  <c r="L64" i="27"/>
  <c r="M63" i="27"/>
  <c r="L63" i="27"/>
  <c r="M62" i="27"/>
  <c r="L62" i="27"/>
  <c r="K50" i="27"/>
  <c r="K51" i="27"/>
  <c r="K52" i="27"/>
  <c r="K53" i="27"/>
  <c r="K54" i="27"/>
  <c r="K55" i="27"/>
  <c r="F56" i="27"/>
  <c r="G56" i="27"/>
  <c r="H56" i="27"/>
  <c r="I56" i="27"/>
  <c r="J56" i="27"/>
  <c r="O32" i="26" l="1"/>
  <c r="M34" i="26"/>
  <c r="O34" i="26"/>
  <c r="M37" i="26"/>
  <c r="M80" i="33"/>
  <c r="M80" i="32"/>
  <c r="O31" i="26"/>
  <c r="O79" i="26"/>
  <c r="L69" i="34"/>
  <c r="M69" i="34"/>
  <c r="D38" i="26"/>
  <c r="L69" i="33"/>
  <c r="M55" i="36"/>
  <c r="H33" i="26"/>
  <c r="M56" i="35"/>
  <c r="H32" i="26"/>
  <c r="M49" i="35"/>
  <c r="K56" i="33"/>
  <c r="H37" i="26" s="1"/>
  <c r="L38" i="26"/>
  <c r="O30" i="26"/>
  <c r="M30" i="26"/>
  <c r="K56" i="27"/>
  <c r="K54" i="26"/>
  <c r="M53" i="26" s="1"/>
  <c r="O78" i="26"/>
  <c r="M81" i="26"/>
  <c r="L81" i="26"/>
  <c r="O76" i="26"/>
  <c r="O80" i="26"/>
  <c r="O77" i="26"/>
  <c r="L80" i="32"/>
  <c r="L80" i="33"/>
  <c r="M80" i="34"/>
  <c r="L69" i="27"/>
  <c r="L70" i="26"/>
  <c r="M49" i="36"/>
  <c r="M53" i="35"/>
  <c r="M50" i="36"/>
  <c r="M53" i="36"/>
  <c r="M52" i="36"/>
  <c r="M54" i="36"/>
  <c r="M50" i="35"/>
  <c r="M54" i="35"/>
  <c r="M52" i="35"/>
  <c r="K56" i="34"/>
  <c r="L69" i="32"/>
  <c r="K56" i="32"/>
  <c r="L80" i="34"/>
  <c r="M50" i="32"/>
  <c r="M54" i="32"/>
  <c r="M55" i="32"/>
  <c r="M69" i="27"/>
  <c r="M31" i="26" l="1"/>
  <c r="K38" i="26"/>
  <c r="M38" i="26" s="1"/>
  <c r="M55" i="33"/>
  <c r="M50" i="33"/>
  <c r="M56" i="33"/>
  <c r="M56" i="34"/>
  <c r="H34" i="26"/>
  <c r="M53" i="34"/>
  <c r="M51" i="34"/>
  <c r="M53" i="33"/>
  <c r="M54" i="33"/>
  <c r="M51" i="33"/>
  <c r="M49" i="33"/>
  <c r="M52" i="33"/>
  <c r="M52" i="32"/>
  <c r="H31" i="26"/>
  <c r="M51" i="32"/>
  <c r="M56" i="32"/>
  <c r="M49" i="32"/>
  <c r="H30" i="26"/>
  <c r="N38" i="26"/>
  <c r="N34" i="26"/>
  <c r="N31" i="26"/>
  <c r="N33" i="26"/>
  <c r="N32" i="26"/>
  <c r="N37" i="26"/>
  <c r="N30" i="26"/>
  <c r="M52" i="26"/>
  <c r="M47" i="26"/>
  <c r="O57" i="26"/>
  <c r="M48" i="26"/>
  <c r="M54" i="26"/>
  <c r="M50" i="26"/>
  <c r="M49" i="26"/>
  <c r="M51" i="26"/>
  <c r="N57" i="26"/>
  <c r="M50" i="34"/>
  <c r="M49" i="34"/>
  <c r="M55" i="34"/>
  <c r="M54" i="34"/>
  <c r="M52" i="34"/>
  <c r="M53" i="32"/>
  <c r="E38" i="26" l="1"/>
  <c r="G36" i="26" l="1"/>
  <c r="H38" i="26"/>
  <c r="G35" i="26"/>
  <c r="G38" i="26"/>
  <c r="F38" i="26"/>
  <c r="G33" i="26"/>
  <c r="F33" i="26"/>
  <c r="G32" i="26"/>
  <c r="F32" i="26"/>
  <c r="G34" i="26"/>
  <c r="F34" i="26"/>
  <c r="G37" i="26"/>
  <c r="F37" i="26"/>
  <c r="G31" i="26"/>
  <c r="F31" i="26"/>
  <c r="G30" i="26"/>
  <c r="F30" i="26"/>
  <c r="B3" i="26"/>
  <c r="J4" i="34" l="1"/>
  <c r="C4" i="34"/>
  <c r="J3" i="34"/>
  <c r="C3" i="34"/>
  <c r="J4" i="33"/>
  <c r="C4" i="33"/>
  <c r="J3" i="33"/>
  <c r="C3" i="33"/>
  <c r="J4" i="32"/>
  <c r="C4" i="32"/>
  <c r="J3" i="32"/>
  <c r="C3" i="32"/>
  <c r="J4" i="27"/>
  <c r="M80" i="27"/>
  <c r="M79" i="27"/>
  <c r="M78" i="27"/>
  <c r="M77" i="27"/>
  <c r="M76" i="27"/>
  <c r="M75" i="27"/>
  <c r="L80" i="27"/>
  <c r="L79" i="27"/>
  <c r="L78" i="27"/>
  <c r="L77" i="27"/>
  <c r="L76" i="27"/>
  <c r="L75" i="27"/>
  <c r="M56" i="27" l="1"/>
  <c r="M55" i="27"/>
  <c r="M54" i="27"/>
  <c r="M53" i="27"/>
  <c r="M52" i="27"/>
  <c r="M51" i="27"/>
  <c r="M50" i="27"/>
  <c r="M49" i="27"/>
  <c r="J3" i="27"/>
  <c r="C4" i="27"/>
  <c r="C3" i="27"/>
</calcChain>
</file>

<file path=xl/sharedStrings.xml><?xml version="1.0" encoding="utf-8"?>
<sst xmlns="http://schemas.openxmlformats.org/spreadsheetml/2006/main" count="911" uniqueCount="118">
  <si>
    <t>Índice</t>
  </si>
  <si>
    <t>Total</t>
  </si>
  <si>
    <t>Año</t>
  </si>
  <si>
    <t>Var. %</t>
  </si>
  <si>
    <t>Créditos</t>
  </si>
  <si>
    <t>Depósitos</t>
  </si>
  <si>
    <t>Fuente: BCRP- SBS - INEI</t>
  </si>
  <si>
    <t>1. Intermediación Financiera</t>
  </si>
  <si>
    <t>Créditos y depósitos del sistema financiero en la región
 como porcentaje del PBI regional</t>
  </si>
  <si>
    <t>Elaboración: CIE - PERUCÁMARAS</t>
  </si>
  <si>
    <t>%</t>
  </si>
  <si>
    <t>Uso de servicios financieros en la región
N° de Deudores* / Población Adulta</t>
  </si>
  <si>
    <t>Fuente: Reportes SBS</t>
  </si>
  <si>
    <t>Banca Múltiple</t>
  </si>
  <si>
    <t>Empresas
 Financieras</t>
  </si>
  <si>
    <t>Cajas 
Municipales</t>
  </si>
  <si>
    <t>Cajas Rurales de Ahorro y Crédito</t>
  </si>
  <si>
    <t>Edpymes</t>
  </si>
  <si>
    <t>Fuente: SBS                                                                                                 Elaboración: CIE-PERUCÁMARAS</t>
  </si>
  <si>
    <t>Part. 2017</t>
  </si>
  <si>
    <t>Total general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</si>
  <si>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</si>
  <si>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</si>
  <si>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</si>
  <si>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</si>
  <si>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</si>
  <si>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</si>
  <si>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</si>
  <si>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Tipo de Crédito</t>
  </si>
  <si>
    <t>Créditos Directos en la Región según tipo de crédito y tipo de empresa del sistema financiero</t>
  </si>
  <si>
    <t>Créditos Directos del Sistema Financiero por Tipo de Crédito</t>
  </si>
  <si>
    <t>Tasa de morosidad por Tipo de empresa del Sistema Financiero</t>
  </si>
  <si>
    <t>Emp. Financieras</t>
  </si>
  <si>
    <t>CMAC</t>
  </si>
  <si>
    <t>CRAC</t>
  </si>
  <si>
    <t>B. de la Nación</t>
  </si>
  <si>
    <t>Agrobanco</t>
  </si>
  <si>
    <t>Fuente: SBS                                                                                                                                                                                Elaboración: CIE-PERUCÁMARAS</t>
  </si>
  <si>
    <t>4. Morosidad por Tipo de Empresa del Sistema Financiero</t>
  </si>
  <si>
    <t>Mayo</t>
  </si>
  <si>
    <t>Var% 17/16</t>
  </si>
  <si>
    <t>Var. Mlls</t>
  </si>
  <si>
    <t>Fuente: SBS                                                                                                                                                              Elaboración: CIE-PERUCÁMARAS</t>
  </si>
  <si>
    <t>Región</t>
  </si>
  <si>
    <t>Uso %</t>
  </si>
  <si>
    <t>Fuente: BCRP- SBS - INEI                       Elaboración: CIE-PERUCÁMARAS</t>
  </si>
  <si>
    <t>*Uso de servicios financieros en la región (N° de deudores entre población adulta)</t>
  </si>
  <si>
    <t>Créditos al sector privado / PBI Regional</t>
  </si>
  <si>
    <t>Uso de servicios financieros en la región*</t>
  </si>
  <si>
    <t>(Millones de Soles al 30 de junio 2017)</t>
  </si>
  <si>
    <t>Créditos de Consumo por Tipo de empresa del sistema financiero</t>
  </si>
  <si>
    <t>Part. %</t>
  </si>
  <si>
    <t>Total país</t>
  </si>
  <si>
    <t>Solo* Regiones</t>
  </si>
  <si>
    <t>*Sin Lima y Callao</t>
  </si>
  <si>
    <t>Total Nac</t>
  </si>
  <si>
    <t>Créditos Directos del Sistema Financiero según departamento</t>
  </si>
  <si>
    <t>2. Créditos Directos a las Regiones</t>
  </si>
  <si>
    <t>Dif. Mlls</t>
  </si>
  <si>
    <t>Créditos de Consumo  según departamento</t>
  </si>
  <si>
    <t xml:space="preserve">Consumo </t>
  </si>
  <si>
    <t>Fecha</t>
  </si>
  <si>
    <t>Var. % Cons</t>
  </si>
  <si>
    <t>Var. % Total</t>
  </si>
  <si>
    <t>Tasa de crecimiento de los créditos de consumo,  evolución de los créditos de consumo como proporción del VAB</t>
  </si>
  <si>
    <t>(Mlls de soles y Var. %)</t>
  </si>
  <si>
    <t>(Mlls de soles)</t>
  </si>
  <si>
    <t>VAB</t>
  </si>
  <si>
    <t>Consu/VAB</t>
  </si>
  <si>
    <r>
      <rPr>
        <b/>
        <u/>
        <sz val="8"/>
        <rFont val="Calibri"/>
        <family val="2"/>
        <scheme val="minor"/>
      </rPr>
      <t>Créditos</t>
    </r>
    <r>
      <rPr>
        <sz val="8"/>
        <rFont val="Calibri"/>
        <family val="2"/>
        <scheme val="minor"/>
      </rPr>
      <t>: Crédito directo del sistema financiero al sector privado por departamentos.</t>
    </r>
  </si>
  <si>
    <r>
      <t>*</t>
    </r>
    <r>
      <rPr>
        <b/>
        <u/>
        <sz val="8"/>
        <rFont val="Calibri"/>
        <family val="2"/>
        <scheme val="minor"/>
      </rPr>
      <t>N° de Deudores</t>
    </r>
    <r>
      <rPr>
        <sz val="8"/>
        <rFont val="Calibri"/>
        <family val="2"/>
        <scheme val="minor"/>
      </rPr>
      <t>: Número de personas naturales y  mancomunadas con créditos directos</t>
    </r>
  </si>
  <si>
    <r>
      <rPr>
        <b/>
        <u/>
        <sz val="8"/>
        <rFont val="Calibri"/>
        <family val="2"/>
        <scheme val="minor"/>
      </rPr>
      <t>Depósitos</t>
    </r>
    <r>
      <rPr>
        <sz val="8"/>
        <rFont val="Calibri"/>
        <family val="2"/>
        <scheme val="minor"/>
      </rPr>
      <t>: Depósitos en el sistema financiero por departamentos.</t>
    </r>
  </si>
  <si>
    <t>2. Créditos Directos del SF a la región 2011-2017*</t>
  </si>
  <si>
    <t>5. Créditos Directos del SF a la región 2011-2017*</t>
  </si>
  <si>
    <t>MR. Sur</t>
  </si>
  <si>
    <t>Part. %2017</t>
  </si>
  <si>
    <t>Var. % real</t>
  </si>
  <si>
    <t xml:space="preserve">Fuente: Superintendencia de Banca, Seguros y AFP
Elaboración: CIE-PERUCAMÁRAS
</t>
  </si>
  <si>
    <t>Par. % 2017</t>
  </si>
  <si>
    <t>Sistema Financiero</t>
  </si>
  <si>
    <t>Tasa de morosidad</t>
  </si>
  <si>
    <t>Tasa de crecimiento</t>
  </si>
  <si>
    <t>Lunes, 30 de octubre de 2017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</si>
  <si>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</si>
  <si>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</si>
  <si>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</si>
  <si>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</si>
  <si>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</si>
  <si>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</si>
  <si>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</si>
  <si>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</si>
  <si>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</si>
  <si>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3. Créditos Directos según Tipo de Crédito y Tipo de Empresa del Sistema Financiero, Julio 2017</t>
  </si>
  <si>
    <t>(Millones de Soles al cierre de Julio)</t>
  </si>
  <si>
    <t>(Millones de Soles a Julio del 2017)</t>
  </si>
  <si>
    <t>(% a julio de cada año)</t>
  </si>
  <si>
    <t>Macro Región Centro:  Intermediación Financiera y Créditos del Sistema Financiero</t>
  </si>
  <si>
    <t>3. Créditos Directos según Tipo de Crédito y Tipo de Empresa del Sistema Financiero</t>
  </si>
  <si>
    <t>(Millones de S/ al 31 de julio)</t>
  </si>
  <si>
    <t>Macro</t>
  </si>
  <si>
    <t>(Millones de Soles al 31 de julio 2017)</t>
  </si>
  <si>
    <t>MR Centro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</si>
  <si>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</si>
  <si>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Intermediación Financiera en la Macro Región Centro
(En % al 2016)</t>
  </si>
  <si>
    <t>Macro Región Centro: Créditos de Consumo del Sistema Financiero, según región  (2016-2017)</t>
  </si>
  <si>
    <t>(Millones de Soles al 31 de julio )</t>
  </si>
  <si>
    <t>Macro Región Centro: Créditos de Consumo por Tipo de empresa del sistema financiero (2016-2017)</t>
  </si>
  <si>
    <t>% de la Macro Región</t>
  </si>
  <si>
    <t>Créditos de consumo por regiones – A julio del 2017</t>
  </si>
  <si>
    <t>Información ampliada del Reporte Regional de la Macro Región Centro - Edición N° 263</t>
  </si>
  <si>
    <t>Áncash: Intermediación Financiera y Créditos del Sistema Financiero</t>
  </si>
  <si>
    <t>Apurímac: Intermediación Financiera y Créditos del Sistema Financiero</t>
  </si>
  <si>
    <t>Ayacucho: Intermediación Financiera y Créditos del Sistema Financiero</t>
  </si>
  <si>
    <t>Huancavelica: Intermediación Financiera y Créditos del Sistema Financiero</t>
  </si>
  <si>
    <t>Huánuco: Intermediación Financiera y Créditos del Sistema Financiero</t>
  </si>
  <si>
    <t>Ica: Intermediación Financiera y Créditos del Sistema Financiero</t>
  </si>
  <si>
    <t>Junín: Intermediación Financiera y Créditos del Sistema Financiero</t>
  </si>
  <si>
    <t>Pasco: Intermediación Financiera y Créditos del Sistema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</si>
</sst>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&quot;S/.&quot;\ #,##0.00_);\(&quot;S/.&quot;\ #,##0.00\)"/>
    <numFmt numFmtId="166" formatCode="_([$€-2]\ * #,##0.00_);_([$€-2]\ * \(#,##0.00\);_([$€-2]\ * &quot;-&quot;??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  <numFmt numFmtId="173" formatCode="#,##0.00_ ;[Red]\-#,##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7.5"/>
      <name val="Calibri"/>
      <family val="2"/>
      <scheme val="minor"/>
    </font>
    <font>
      <sz val="8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5"/>
      <name val="Calibri"/>
      <family val="2"/>
      <scheme val="minor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4" fillId="0" borderId="0" xfId="1"/>
    <xf numFmtId="0" fontId="9" fillId="2" borderId="6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9" fillId="4" borderId="3" xfId="0" applyFont="1" applyFill="1" applyBorder="1"/>
    <xf numFmtId="0" fontId="9" fillId="4" borderId="2" xfId="0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0" fontId="10" fillId="4" borderId="9" xfId="0" applyFont="1" applyFill="1" applyBorder="1" applyAlignment="1">
      <alignment horizontal="center" vertical="center" wrapText="1"/>
    </xf>
    <xf numFmtId="171" fontId="10" fillId="2" borderId="9" xfId="0" applyNumberFormat="1" applyFont="1" applyFill="1" applyBorder="1"/>
    <xf numFmtId="171" fontId="19" fillId="2" borderId="9" xfId="0" applyNumberFormat="1" applyFont="1" applyFill="1" applyBorder="1"/>
    <xf numFmtId="170" fontId="10" fillId="2" borderId="9" xfId="29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0" fontId="19" fillId="2" borderId="9" xfId="29" applyNumberFormat="1" applyFont="1" applyFill="1" applyBorder="1"/>
    <xf numFmtId="0" fontId="10" fillId="4" borderId="1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/>
    <xf numFmtId="0" fontId="17" fillId="3" borderId="0" xfId="0" applyFont="1" applyFill="1"/>
    <xf numFmtId="0" fontId="16" fillId="2" borderId="0" xfId="0" applyFont="1" applyFill="1"/>
    <xf numFmtId="0" fontId="17" fillId="4" borderId="2" xfId="0" applyFont="1" applyFill="1" applyBorder="1"/>
    <xf numFmtId="0" fontId="17" fillId="4" borderId="4" xfId="0" applyFont="1" applyFill="1" applyBorder="1"/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1" xfId="0" applyFont="1" applyFill="1" applyBorder="1"/>
    <xf numFmtId="0" fontId="17" fillId="2" borderId="8" xfId="0" applyFont="1" applyFill="1" applyBorder="1"/>
    <xf numFmtId="171" fontId="17" fillId="2" borderId="0" xfId="0" applyNumberFormat="1" applyFont="1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3" fontId="16" fillId="2" borderId="0" xfId="0" applyNumberFormat="1" applyFont="1" applyFill="1"/>
    <xf numFmtId="171" fontId="17" fillId="2" borderId="0" xfId="0" applyNumberFormat="1" applyFont="1" applyFill="1"/>
    <xf numFmtId="0" fontId="16" fillId="5" borderId="10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71" fontId="9" fillId="2" borderId="0" xfId="0" applyNumberFormat="1" applyFont="1" applyFill="1"/>
    <xf numFmtId="0" fontId="17" fillId="2" borderId="0" xfId="0" applyFont="1" applyFill="1" applyAlignment="1"/>
    <xf numFmtId="0" fontId="20" fillId="2" borderId="0" xfId="0" applyFont="1" applyFill="1"/>
    <xf numFmtId="0" fontId="18" fillId="2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170" fontId="10" fillId="2" borderId="17" xfId="29" applyNumberFormat="1" applyFont="1" applyFill="1" applyBorder="1" applyAlignment="1"/>
    <xf numFmtId="164" fontId="10" fillId="2" borderId="10" xfId="31" applyFont="1" applyFill="1" applyBorder="1" applyAlignment="1"/>
    <xf numFmtId="170" fontId="10" fillId="2" borderId="10" xfId="29" applyNumberFormat="1" applyFont="1" applyFill="1" applyBorder="1" applyAlignment="1"/>
    <xf numFmtId="0" fontId="10" fillId="5" borderId="10" xfId="0" applyFont="1" applyFill="1" applyBorder="1" applyAlignment="1">
      <alignment vertical="center"/>
    </xf>
    <xf numFmtId="171" fontId="9" fillId="2" borderId="0" xfId="0" applyNumberFormat="1" applyFont="1" applyFill="1" applyBorder="1"/>
    <xf numFmtId="0" fontId="9" fillId="2" borderId="7" xfId="0" applyFont="1" applyFill="1" applyBorder="1"/>
    <xf numFmtId="0" fontId="9" fillId="2" borderId="1" xfId="0" applyFont="1" applyFill="1" applyBorder="1"/>
    <xf numFmtId="0" fontId="9" fillId="2" borderId="8" xfId="0" applyFont="1" applyFill="1" applyBorder="1"/>
    <xf numFmtId="0" fontId="10" fillId="2" borderId="13" xfId="0" applyFont="1" applyFill="1" applyBorder="1" applyAlignment="1">
      <alignment vertical="center"/>
    </xf>
    <xf numFmtId="17" fontId="2" fillId="4" borderId="11" xfId="0" applyNumberFormat="1" applyFont="1" applyFill="1" applyBorder="1" applyAlignment="1">
      <alignment horizontal="center" vertical="center"/>
    </xf>
    <xf numFmtId="171" fontId="22" fillId="2" borderId="14" xfId="0" applyNumberFormat="1" applyFont="1" applyFill="1" applyBorder="1" applyAlignment="1">
      <alignment vertical="center"/>
    </xf>
    <xf numFmtId="171" fontId="23" fillId="2" borderId="14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170" fontId="22" fillId="2" borderId="14" xfId="29" applyNumberFormat="1" applyFont="1" applyFill="1" applyBorder="1" applyAlignment="1">
      <alignment vertical="center"/>
    </xf>
    <xf numFmtId="0" fontId="19" fillId="2" borderId="13" xfId="0" applyFont="1" applyFill="1" applyBorder="1"/>
    <xf numFmtId="170" fontId="23" fillId="2" borderId="14" xfId="29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164" fontId="22" fillId="2" borderId="14" xfId="31" applyFont="1" applyFill="1" applyBorder="1" applyAlignment="1">
      <alignment vertical="center"/>
    </xf>
    <xf numFmtId="164" fontId="23" fillId="2" borderId="14" xfId="31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17" fontId="10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172" fontId="24" fillId="2" borderId="1" xfId="0" applyNumberFormat="1" applyFont="1" applyFill="1" applyBorder="1"/>
    <xf numFmtId="0" fontId="9" fillId="4" borderId="4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top" wrapText="1"/>
    </xf>
    <xf numFmtId="0" fontId="2" fillId="2" borderId="9" xfId="0" applyFont="1" applyFill="1" applyBorder="1" applyAlignment="1">
      <alignment horizontal="center"/>
    </xf>
    <xf numFmtId="170" fontId="2" fillId="2" borderId="9" xfId="29" applyNumberFormat="1" applyFont="1" applyFill="1" applyBorder="1"/>
    <xf numFmtId="0" fontId="22" fillId="2" borderId="5" xfId="0" applyFont="1" applyFill="1" applyBorder="1" applyAlignment="1">
      <alignment horizontal="left" vertical="top" wrapText="1" indent="1"/>
    </xf>
    <xf numFmtId="0" fontId="22" fillId="2" borderId="0" xfId="0" applyFont="1" applyFill="1" applyAlignment="1">
      <alignment horizontal="left" vertical="top" wrapText="1" indent="1"/>
    </xf>
    <xf numFmtId="0" fontId="22" fillId="2" borderId="0" xfId="0" applyFont="1" applyFill="1" applyBorder="1" applyAlignment="1">
      <alignment vertical="top" wrapText="1"/>
    </xf>
    <xf numFmtId="0" fontId="22" fillId="2" borderId="0" xfId="0" applyFont="1" applyFill="1" applyBorder="1"/>
    <xf numFmtId="0" fontId="2" fillId="2" borderId="0" xfId="0" applyFont="1" applyFill="1" applyBorder="1" applyAlignment="1">
      <alignment horizontal="left"/>
    </xf>
    <xf numFmtId="170" fontId="10" fillId="5" borderId="9" xfId="29" applyNumberFormat="1" applyFont="1" applyFill="1" applyBorder="1"/>
    <xf numFmtId="170" fontId="26" fillId="2" borderId="1" xfId="29" applyNumberFormat="1" applyFont="1" applyFill="1" applyBorder="1"/>
    <xf numFmtId="0" fontId="21" fillId="2" borderId="18" xfId="0" applyFont="1" applyFill="1" applyBorder="1" applyAlignment="1">
      <alignment horizontal="center"/>
    </xf>
    <xf numFmtId="170" fontId="21" fillId="2" borderId="18" xfId="29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70" fontId="22" fillId="2" borderId="6" xfId="29" applyNumberFormat="1" applyFont="1" applyFill="1" applyBorder="1" applyAlignment="1">
      <alignment horizontal="left"/>
    </xf>
    <xf numFmtId="170" fontId="22" fillId="2" borderId="0" xfId="29" applyNumberFormat="1" applyFont="1" applyFill="1" applyBorder="1" applyAlignment="1">
      <alignment horizontal="left"/>
    </xf>
    <xf numFmtId="170" fontId="22" fillId="2" borderId="0" xfId="29" applyNumberFormat="1" applyFont="1" applyFill="1" applyBorder="1" applyAlignment="1">
      <alignment horizontal="center"/>
    </xf>
    <xf numFmtId="170" fontId="10" fillId="2" borderId="0" xfId="0" applyNumberFormat="1" applyFont="1" applyFill="1" applyAlignment="1">
      <alignment horizontal="right"/>
    </xf>
    <xf numFmtId="170" fontId="9" fillId="2" borderId="0" xfId="29" applyNumberFormat="1" applyFont="1" applyFill="1"/>
    <xf numFmtId="9" fontId="30" fillId="2" borderId="6" xfId="29" applyNumberFormat="1" applyFont="1" applyFill="1" applyBorder="1" applyAlignment="1">
      <alignment horizontal="left"/>
    </xf>
    <xf numFmtId="170" fontId="31" fillId="2" borderId="0" xfId="0" applyNumberFormat="1" applyFont="1" applyFill="1"/>
    <xf numFmtId="170" fontId="32" fillId="2" borderId="0" xfId="0" applyNumberFormat="1" applyFont="1" applyFill="1" applyAlignment="1">
      <alignment horizontal="right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/>
    <xf numFmtId="0" fontId="34" fillId="2" borderId="0" xfId="0" applyFont="1" applyFill="1" applyBorder="1"/>
    <xf numFmtId="0" fontId="35" fillId="2" borderId="0" xfId="0" applyFont="1" applyFill="1" applyBorder="1" applyAlignment="1">
      <alignment horizontal="left"/>
    </xf>
    <xf numFmtId="0" fontId="24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9" fontId="35" fillId="2" borderId="0" xfId="29" applyNumberFormat="1" applyFont="1" applyFill="1" applyBorder="1"/>
    <xf numFmtId="171" fontId="34" fillId="2" borderId="0" xfId="0" applyNumberFormat="1" applyFont="1" applyFill="1"/>
    <xf numFmtId="0" fontId="10" fillId="6" borderId="20" xfId="0" applyFont="1" applyFill="1" applyBorder="1" applyAlignment="1">
      <alignment vertical="center"/>
    </xf>
    <xf numFmtId="17" fontId="10" fillId="6" borderId="20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171" fontId="10" fillId="2" borderId="20" xfId="0" applyNumberFormat="1" applyFont="1" applyFill="1" applyBorder="1" applyAlignment="1">
      <alignment vertical="center"/>
    </xf>
    <xf numFmtId="170" fontId="10" fillId="2" borderId="20" xfId="29" applyNumberFormat="1" applyFont="1" applyFill="1" applyBorder="1" applyAlignment="1">
      <alignment vertical="center"/>
    </xf>
    <xf numFmtId="164" fontId="10" fillId="2" borderId="20" xfId="31" applyFont="1" applyFill="1" applyBorder="1" applyAlignment="1">
      <alignment vertical="center"/>
    </xf>
    <xf numFmtId="0" fontId="19" fillId="3" borderId="20" xfId="0" applyFont="1" applyFill="1" applyBorder="1"/>
    <xf numFmtId="171" fontId="19" fillId="3" borderId="20" xfId="0" applyNumberFormat="1" applyFont="1" applyFill="1" applyBorder="1" applyAlignment="1">
      <alignment vertical="center"/>
    </xf>
    <xf numFmtId="170" fontId="19" fillId="3" borderId="20" xfId="29" applyNumberFormat="1" applyFont="1" applyFill="1" applyBorder="1" applyAlignment="1">
      <alignment vertical="center"/>
    </xf>
    <xf numFmtId="164" fontId="10" fillId="3" borderId="20" xfId="31" applyFont="1" applyFill="1" applyBorder="1" applyAlignment="1">
      <alignment vertical="center"/>
    </xf>
    <xf numFmtId="170" fontId="10" fillId="2" borderId="19" xfId="29" applyNumberFormat="1" applyFont="1" applyFill="1" applyBorder="1"/>
    <xf numFmtId="0" fontId="10" fillId="6" borderId="2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/>
    </xf>
    <xf numFmtId="171" fontId="34" fillId="2" borderId="0" xfId="0" applyNumberFormat="1" applyFont="1" applyFill="1" applyBorder="1"/>
    <xf numFmtId="170" fontId="34" fillId="2" borderId="0" xfId="29" applyNumberFormat="1" applyFont="1" applyFill="1" applyBorder="1" applyAlignment="1">
      <alignment vertical="center"/>
    </xf>
    <xf numFmtId="170" fontId="34" fillId="2" borderId="0" xfId="29" applyNumberFormat="1" applyFont="1" applyFill="1" applyBorder="1"/>
    <xf numFmtId="170" fontId="34" fillId="2" borderId="0" xfId="29" applyNumberFormat="1" applyFont="1" applyFill="1"/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36" fillId="2" borderId="1" xfId="0" applyFont="1" applyFill="1" applyBorder="1"/>
    <xf numFmtId="173" fontId="10" fillId="2" borderId="10" xfId="31" applyNumberFormat="1" applyFont="1" applyFill="1" applyBorder="1" applyAlignment="1"/>
    <xf numFmtId="171" fontId="10" fillId="3" borderId="9" xfId="0" applyNumberFormat="1" applyFont="1" applyFill="1" applyBorder="1"/>
    <xf numFmtId="170" fontId="10" fillId="3" borderId="17" xfId="29" applyNumberFormat="1" applyFont="1" applyFill="1" applyBorder="1" applyAlignment="1"/>
    <xf numFmtId="173" fontId="10" fillId="3" borderId="10" xfId="31" applyNumberFormat="1" applyFont="1" applyFill="1" applyBorder="1" applyAlignment="1"/>
    <xf numFmtId="0" fontId="10" fillId="4" borderId="9" xfId="0" applyFont="1" applyFill="1" applyBorder="1" applyAlignment="1">
      <alignment horizontal="center" vertical="center" wrapText="1"/>
    </xf>
    <xf numFmtId="170" fontId="32" fillId="2" borderId="0" xfId="0" applyNumberFormat="1" applyFont="1" applyFill="1"/>
    <xf numFmtId="168" fontId="22" fillId="2" borderId="14" xfId="31" applyNumberFormat="1" applyFont="1" applyFill="1" applyBorder="1" applyAlignment="1">
      <alignment vertical="center"/>
    </xf>
    <xf numFmtId="168" fontId="23" fillId="2" borderId="14" xfId="31" applyNumberFormat="1" applyFont="1" applyFill="1" applyBorder="1" applyAlignment="1">
      <alignment vertical="center"/>
    </xf>
    <xf numFmtId="164" fontId="10" fillId="3" borderId="10" xfId="31" applyFont="1" applyFill="1" applyBorder="1" applyAlignment="1"/>
    <xf numFmtId="0" fontId="25" fillId="2" borderId="0" xfId="31" applyNumberFormat="1" applyFont="1" applyFill="1" applyBorder="1" applyAlignment="1">
      <alignment horizontal="center" vertical="center"/>
    </xf>
    <xf numFmtId="0" fontId="25" fillId="2" borderId="0" xfId="31" applyNumberFormat="1" applyFont="1" applyFill="1" applyBorder="1" applyAlignment="1">
      <alignment horizontal="left" vertical="center"/>
    </xf>
    <xf numFmtId="0" fontId="10" fillId="2" borderId="0" xfId="0" applyFont="1" applyFill="1"/>
    <xf numFmtId="0" fontId="10" fillId="2" borderId="0" xfId="0" applyFont="1" applyFill="1" applyBorder="1"/>
    <xf numFmtId="170" fontId="10" fillId="2" borderId="0" xfId="29" applyNumberFormat="1" applyFont="1" applyFill="1"/>
    <xf numFmtId="4" fontId="10" fillId="2" borderId="0" xfId="0" applyNumberFormat="1" applyFont="1" applyFill="1"/>
    <xf numFmtId="171" fontId="10" fillId="2" borderId="0" xfId="0" applyNumberFormat="1" applyFont="1" applyFill="1" applyBorder="1"/>
    <xf numFmtId="0" fontId="28" fillId="2" borderId="0" xfId="0" applyFont="1" applyFill="1"/>
    <xf numFmtId="3" fontId="10" fillId="2" borderId="0" xfId="0" applyNumberFormat="1" applyFont="1" applyFill="1"/>
    <xf numFmtId="9" fontId="17" fillId="2" borderId="0" xfId="29" applyFont="1" applyFill="1" applyBorder="1"/>
    <xf numFmtId="170" fontId="30" fillId="2" borderId="0" xfId="29" applyNumberFormat="1" applyFont="1" applyFill="1" applyBorder="1"/>
    <xf numFmtId="170" fontId="37" fillId="7" borderId="17" xfId="29" applyNumberFormat="1" applyFont="1" applyFill="1" applyBorder="1" applyAlignment="1"/>
    <xf numFmtId="170" fontId="17" fillId="2" borderId="0" xfId="29" applyNumberFormat="1" applyFont="1" applyFill="1"/>
    <xf numFmtId="171" fontId="19" fillId="3" borderId="9" xfId="0" applyNumberFormat="1" applyFont="1" applyFill="1" applyBorder="1"/>
    <xf numFmtId="0" fontId="10" fillId="3" borderId="19" xfId="0" applyFont="1" applyFill="1" applyBorder="1" applyAlignment="1">
      <alignment vertical="center"/>
    </xf>
    <xf numFmtId="170" fontId="10" fillId="3" borderId="19" xfId="29" applyNumberFormat="1" applyFont="1" applyFill="1" applyBorder="1"/>
    <xf numFmtId="171" fontId="16" fillId="2" borderId="0" xfId="0" applyNumberFormat="1" applyFont="1" applyFill="1"/>
    <xf numFmtId="170" fontId="16" fillId="2" borderId="0" xfId="29" applyNumberFormat="1" applyFont="1" applyFill="1"/>
    <xf numFmtId="170" fontId="9" fillId="2" borderId="0" xfId="0" applyNumberFormat="1" applyFont="1" applyFill="1" applyBorder="1"/>
    <xf numFmtId="0" fontId="1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5" borderId="9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top" wrapText="1" indent="2"/>
    </xf>
    <xf numFmtId="0" fontId="22" fillId="2" borderId="0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38" fillId="3" borderId="0" xfId="0" applyFont="1" applyFill="1" applyAlignment="1">
      <alignment horizontal="center" vertical="center"/>
    </xf>
  </cellXfs>
  <cellStyles count="32">
    <cellStyle name="Euro" xfId="3"/>
    <cellStyle name="Euro 2" xfId="4"/>
    <cellStyle name="Euro 2 2" xfId="5"/>
    <cellStyle name="Hipervínculo" xfId="1" builtinId="8"/>
    <cellStyle name="Millares" xfId="31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Intermediación Financiera en la Macro Región Centro - 2016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416491659365945E-2"/>
          <c:y val="4.2718497480492446E-2"/>
          <c:w val="0.94661189327608475"/>
          <c:h val="0.75481691389625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Centro!$T$11</c:f>
              <c:strCache>
                <c:ptCount val="1"/>
                <c:pt idx="0">
                  <c:v>Créditos al sector privado / PBI Regional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17641413779311E-2"/>
                  <c:y val="1.3403617284129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11696965351732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4113131023448801E-3"/>
                  <c:y val="1.3490722738028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11696965351732E-2"/>
                  <c:y val="4.496907579342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0584848267586601E-3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Centro!$S$12:$S$19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Centro!$T$12:$T$19</c:f>
              <c:numCache>
                <c:formatCode>0%</c:formatCode>
                <c:ptCount val="8"/>
                <c:pt idx="0">
                  <c:v>0.16193077217310642</c:v>
                </c:pt>
                <c:pt idx="1">
                  <c:v>9.5425706143018665E-2</c:v>
                </c:pt>
                <c:pt idx="2">
                  <c:v>0.14247142019781867</c:v>
                </c:pt>
                <c:pt idx="3">
                  <c:v>6.0055080540101766E-2</c:v>
                </c:pt>
                <c:pt idx="4">
                  <c:v>0.18251412297959982</c:v>
                </c:pt>
                <c:pt idx="5">
                  <c:v>0.18450780623851451</c:v>
                </c:pt>
                <c:pt idx="6">
                  <c:v>0.26187017777346144</c:v>
                </c:pt>
                <c:pt idx="7">
                  <c:v>0.10184597003254978</c:v>
                </c:pt>
              </c:numCache>
            </c:numRef>
          </c:val>
        </c:ser>
        <c:ser>
          <c:idx val="1"/>
          <c:order val="1"/>
          <c:tx>
            <c:strRef>
              <c:f>Centro!$U$11</c:f>
              <c:strCache>
                <c:ptCount val="1"/>
                <c:pt idx="0">
                  <c:v>Uso de servicios financieros en la región*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7.05848482675866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84848267586601E-3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113131023448801E-3"/>
                  <c:y val="8.9938151586859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84848267586601E-3"/>
                  <c:y val="4.122117662009409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Centro!$S$12:$S$19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Centro!$U$12:$U$19</c:f>
              <c:numCache>
                <c:formatCode>0%</c:formatCode>
                <c:ptCount val="8"/>
                <c:pt idx="0">
                  <c:v>0.25590000000000002</c:v>
                </c:pt>
                <c:pt idx="1">
                  <c:v>0.18739999999999998</c:v>
                </c:pt>
                <c:pt idx="2">
                  <c:v>0.1888</c:v>
                </c:pt>
                <c:pt idx="3">
                  <c:v>9.9499999999999991E-2</c:v>
                </c:pt>
                <c:pt idx="4">
                  <c:v>0.20129999999999998</c:v>
                </c:pt>
                <c:pt idx="5">
                  <c:v>0.38750000000000001</c:v>
                </c:pt>
                <c:pt idx="6">
                  <c:v>0.33640000000000003</c:v>
                </c:pt>
                <c:pt idx="7">
                  <c:v>0.19359999999999999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5776"/>
        <c:axId val="97037312"/>
      </c:barChart>
      <c:catAx>
        <c:axId val="9703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7037312"/>
        <c:crosses val="autoZero"/>
        <c:auto val="1"/>
        <c:lblAlgn val="ctr"/>
        <c:lblOffset val="100"/>
        <c:noMultiLvlLbl val="0"/>
      </c:catAx>
      <c:valAx>
        <c:axId val="97037312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9703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45765218958792"/>
          <c:y val="0.12463374104115095"/>
          <c:w val="0.39538037915364505"/>
          <c:h val="0.11979375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</a:t>
            </a:r>
            <a:r>
              <a:rPr lang="es-PE" sz="1000" baseline="0"/>
              <a:t> Centro: Créditos de Consumo, 2011-2017 </a:t>
            </a:r>
          </a:p>
          <a:p>
            <a:pPr>
              <a:defRPr sz="1000"/>
            </a:pPr>
            <a:r>
              <a:rPr lang="es-PE" sz="1000" b="0" baseline="0"/>
              <a:t>( En Mlls y Variación %) </a:t>
            </a:r>
            <a:endParaRPr lang="es-PE" sz="1000" b="0"/>
          </a:p>
        </c:rich>
      </c:tx>
      <c:layout>
        <c:manualLayout>
          <c:xMode val="edge"/>
          <c:yMode val="edge"/>
          <c:x val="0.25377277777777779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94236371725493E-2"/>
          <c:y val="0.2557638888888889"/>
          <c:w val="0.87022542949332871"/>
          <c:h val="0.57399895833333325"/>
        </c:manualLayout>
      </c:layout>
      <c:barChart>
        <c:barDir val="col"/>
        <c:grouping val="stacked"/>
        <c:varyColors val="0"/>
        <c:ser>
          <c:idx val="0"/>
          <c:order val="0"/>
          <c:tx>
            <c:v>Créditos de Consumo (Mlls de soles)</c:v>
          </c:tx>
          <c:spPr>
            <a:solidFill>
              <a:schemeClr val="accent2"/>
            </a:solidFill>
            <a:ln w="76200">
              <a:solidFill>
                <a:schemeClr val="accent2"/>
              </a:solidFill>
            </a:ln>
          </c:spPr>
          <c:invertIfNegative val="0"/>
          <c:dLbls>
            <c:dLbl>
              <c:idx val="12"/>
              <c:layout>
                <c:manualLayout>
                  <c:x val="-7.1149999999999998E-3"/>
                  <c:y val="-0.33072916666666669"/>
                </c:manualLayout>
              </c:layout>
              <c:spPr/>
              <c:txPr>
                <a:bodyPr/>
                <a:lstStyle/>
                <a:p>
                  <a:pPr>
                    <a:defRPr sz="750" b="1">
                      <a:solidFill>
                        <a:schemeClr val="accent2"/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Centro!$G$106:$G$118</c:f>
              <c:numCache>
                <c:formatCode>mmm\-yy</c:formatCode>
                <c:ptCount val="13"/>
                <c:pt idx="0">
                  <c:v>40725</c:v>
                </c:pt>
                <c:pt idx="1">
                  <c:v>40878</c:v>
                </c:pt>
                <c:pt idx="2">
                  <c:v>41091</c:v>
                </c:pt>
                <c:pt idx="3">
                  <c:v>41244</c:v>
                </c:pt>
                <c:pt idx="4">
                  <c:v>41456</c:v>
                </c:pt>
                <c:pt idx="5">
                  <c:v>41609</c:v>
                </c:pt>
                <c:pt idx="6">
                  <c:v>41821</c:v>
                </c:pt>
                <c:pt idx="7">
                  <c:v>41974</c:v>
                </c:pt>
                <c:pt idx="8">
                  <c:v>42186</c:v>
                </c:pt>
                <c:pt idx="9">
                  <c:v>42339</c:v>
                </c:pt>
                <c:pt idx="10">
                  <c:v>42552</c:v>
                </c:pt>
                <c:pt idx="11">
                  <c:v>42705</c:v>
                </c:pt>
                <c:pt idx="12">
                  <c:v>42917</c:v>
                </c:pt>
              </c:numCache>
            </c:numRef>
          </c:cat>
          <c:val>
            <c:numRef>
              <c:f>Centro!$H$106:$H$118</c:f>
              <c:numCache>
                <c:formatCode>#,##0.0</c:formatCode>
                <c:ptCount val="13"/>
                <c:pt idx="0">
                  <c:v>1929.5114900000001</c:v>
                </c:pt>
                <c:pt idx="1">
                  <c:v>2145.4139394399999</c:v>
                </c:pt>
                <c:pt idx="2">
                  <c:v>2428.7694783700003</c:v>
                </c:pt>
                <c:pt idx="3">
                  <c:v>2653.23249906</c:v>
                </c:pt>
                <c:pt idx="4">
                  <c:v>2855.0455611400002</c:v>
                </c:pt>
                <c:pt idx="5">
                  <c:v>3071.4810233500002</c:v>
                </c:pt>
                <c:pt idx="6">
                  <c:v>3236.29647621</c:v>
                </c:pt>
                <c:pt idx="7">
                  <c:v>3419.5533581999998</c:v>
                </c:pt>
                <c:pt idx="8">
                  <c:v>3625.1589971899998</c:v>
                </c:pt>
                <c:pt idx="9">
                  <c:v>3846.8313640400002</c:v>
                </c:pt>
                <c:pt idx="10">
                  <c:v>3924.8427432500002</c:v>
                </c:pt>
                <c:pt idx="11">
                  <c:v>4311.5392068299998</c:v>
                </c:pt>
                <c:pt idx="12">
                  <c:v>4645.7065795000008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6769536"/>
        <c:axId val="96771072"/>
      </c:barChart>
      <c:lineChart>
        <c:grouping val="standard"/>
        <c:varyColors val="0"/>
        <c:ser>
          <c:idx val="1"/>
          <c:order val="1"/>
          <c:tx>
            <c:v>Variación Porcentual Anual (%)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047537037037037E-2"/>
                  <c:y val="-5.61145833333333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Centro!$G$106:$G$118</c:f>
              <c:numCache>
                <c:formatCode>mmm\-yy</c:formatCode>
                <c:ptCount val="13"/>
                <c:pt idx="0">
                  <c:v>40725</c:v>
                </c:pt>
                <c:pt idx="1">
                  <c:v>40878</c:v>
                </c:pt>
                <c:pt idx="2">
                  <c:v>41091</c:v>
                </c:pt>
                <c:pt idx="3">
                  <c:v>41244</c:v>
                </c:pt>
                <c:pt idx="4">
                  <c:v>41456</c:v>
                </c:pt>
                <c:pt idx="5">
                  <c:v>41609</c:v>
                </c:pt>
                <c:pt idx="6">
                  <c:v>41821</c:v>
                </c:pt>
                <c:pt idx="7">
                  <c:v>41974</c:v>
                </c:pt>
                <c:pt idx="8">
                  <c:v>42186</c:v>
                </c:pt>
                <c:pt idx="9">
                  <c:v>42339</c:v>
                </c:pt>
                <c:pt idx="10">
                  <c:v>42552</c:v>
                </c:pt>
                <c:pt idx="11">
                  <c:v>42705</c:v>
                </c:pt>
                <c:pt idx="12">
                  <c:v>42917</c:v>
                </c:pt>
              </c:numCache>
            </c:numRef>
          </c:cat>
          <c:val>
            <c:numRef>
              <c:f>Centro!$I$106:$I$118</c:f>
              <c:numCache>
                <c:formatCode>0.0%</c:formatCode>
                <c:ptCount val="13"/>
                <c:pt idx="0">
                  <c:v>0.11902562758732449</c:v>
                </c:pt>
                <c:pt idx="1">
                  <c:v>0.11189487627254291</c:v>
                </c:pt>
                <c:pt idx="2">
                  <c:v>0.13207499668057654</c:v>
                </c:pt>
                <c:pt idx="3">
                  <c:v>9.2418412981968734E-2</c:v>
                </c:pt>
                <c:pt idx="4">
                  <c:v>7.6063089891858171E-2</c:v>
                </c:pt>
                <c:pt idx="5">
                  <c:v>7.5808058952158586E-2</c:v>
                </c:pt>
                <c:pt idx="6">
                  <c:v>5.3659928746764285E-2</c:v>
                </c:pt>
                <c:pt idx="7">
                  <c:v>5.6625492545914868E-2</c:v>
                </c:pt>
                <c:pt idx="8">
                  <c:v>6.0126460228194123E-2</c:v>
                </c:pt>
                <c:pt idx="9">
                  <c:v>6.1148315707484135E-2</c:v>
                </c:pt>
                <c:pt idx="10">
                  <c:v>2.027938628639836E-2</c:v>
                </c:pt>
                <c:pt idx="11">
                  <c:v>9.8525339453420235E-2</c:v>
                </c:pt>
                <c:pt idx="12">
                  <c:v>7.7505354037054719E-2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78496"/>
        <c:axId val="96776960"/>
      </c:lineChart>
      <c:dateAx>
        <c:axId val="96769536"/>
        <c:scaling>
          <c:orientation val="minMax"/>
          <c:max val="42917"/>
          <c:min val="40725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</c:spPr>
        <c:txPr>
          <a:bodyPr rot="0" vert="horz" anchor="t" anchorCtr="0"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771072"/>
        <c:crosses val="autoZero"/>
        <c:auto val="0"/>
        <c:lblOffset val="100"/>
        <c:baseTimeUnit val="months"/>
        <c:majorUnit val="6"/>
        <c:majorTimeUnit val="months"/>
      </c:dateAx>
      <c:valAx>
        <c:axId val="9677107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6769536"/>
        <c:crossesAt val="40725"/>
        <c:crossBetween val="between"/>
      </c:valAx>
      <c:valAx>
        <c:axId val="967769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6778496"/>
        <c:crosses val="max"/>
        <c:crossBetween val="between"/>
      </c:valAx>
      <c:dateAx>
        <c:axId val="967784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677696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34719083353410596"/>
          <c:y val="0.16890520833333333"/>
          <c:w val="0.30791745974086626"/>
          <c:h val="0.12739464935093864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Creditos al Consumo en la Macro Región Centro</a:t>
            </a:r>
          </a:p>
          <a:p>
            <a:pPr>
              <a:defRPr sz="1000"/>
            </a:pPr>
            <a:r>
              <a:rPr lang="en-US" sz="900" b="0"/>
              <a:t>(En Mlls de soles y </a:t>
            </a:r>
            <a:r>
              <a:rPr lang="en-US" sz="900" b="0" baseline="0"/>
              <a:t> Porcentaje a julio 2017)</a:t>
            </a:r>
            <a:endParaRPr lang="en-US" sz="900" b="0"/>
          </a:p>
        </c:rich>
      </c:tx>
      <c:layout>
        <c:manualLayout>
          <c:xMode val="edge"/>
          <c:yMode val="edge"/>
          <c:x val="0.22795015976713939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13965453185588"/>
          <c:y val="0.15080924525881118"/>
          <c:w val="0.55258628909891616"/>
          <c:h val="0.70908868434683026"/>
        </c:manualLayout>
      </c:layout>
      <c:doughnut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4.6766896713886638E-3"/>
                  <c:y val="5.4663257984347305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6.6482043375088493E-2"/>
                  <c:y val="2.74539899165094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7080328790243507E-2"/>
                  <c:y val="-6.406515065837305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4406704246544819"/>
                  <c:y val="-0.117093167746135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7313347734228893"/>
                  <c:y val="-5.122556939408771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759657928775745"/>
                  <c:y val="2.426607204801299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5344226246944923"/>
                  <c:y val="9.429512979761740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4458982425005792"/>
                  <c:y val="0.1772748440195207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Centro!$S$29:$S$36</c:f>
              <c:strCache>
                <c:ptCount val="8"/>
                <c:pt idx="0">
                  <c:v>Junín</c:v>
                </c:pt>
                <c:pt idx="1">
                  <c:v>Ica</c:v>
                </c:pt>
                <c:pt idx="2">
                  <c:v>Áncash</c:v>
                </c:pt>
                <c:pt idx="3">
                  <c:v>Huánuco</c:v>
                </c:pt>
                <c:pt idx="4">
                  <c:v>Ayacucho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Centro!$T$29:$T$36</c:f>
              <c:numCache>
                <c:formatCode>#,##0.0</c:formatCode>
                <c:ptCount val="8"/>
                <c:pt idx="0">
                  <c:v>1313.06486664</c:v>
                </c:pt>
                <c:pt idx="1">
                  <c:v>1222.6182063200001</c:v>
                </c:pt>
                <c:pt idx="2">
                  <c:v>916.37540911000008</c:v>
                </c:pt>
                <c:pt idx="3">
                  <c:v>420.49082232000001</c:v>
                </c:pt>
                <c:pt idx="4">
                  <c:v>253.75279114000006</c:v>
                </c:pt>
                <c:pt idx="5">
                  <c:v>230.99606224000001</c:v>
                </c:pt>
                <c:pt idx="6">
                  <c:v>197.00257684999997</c:v>
                </c:pt>
                <c:pt idx="7">
                  <c:v>91.405844880000004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3"/>
        <c:holeSize val="11"/>
      </c:doughnutChart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Centro: Créditos del Sistema Financiero
</a:t>
            </a:r>
            <a:r>
              <a:rPr lang="en-US" sz="1000" b="0"/>
              <a:t>( en Mlls</a:t>
            </a:r>
            <a:r>
              <a:rPr lang="en-US" sz="1000" b="0" baseline="0"/>
              <a:t> de soles </a:t>
            </a:r>
            <a:r>
              <a:rPr lang="en-US" sz="1000" b="0"/>
              <a:t>al 31 de julio 2017  )</a:t>
            </a:r>
            <a:r>
              <a:rPr lang="en-US" sz="1000"/>
              <a:t>
</a:t>
            </a:r>
          </a:p>
        </c:rich>
      </c:tx>
      <c:layout>
        <c:manualLayout>
          <c:xMode val="edge"/>
          <c:yMode val="edge"/>
          <c:x val="0.24741111111111111"/>
          <c:y val="8.8194444444444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56759259259258"/>
          <c:y val="0.18230830497680867"/>
          <c:w val="0.69641388888888889"/>
          <c:h val="0.72003472222222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Centro!$S$42:$S$48</c:f>
              <c:strCache>
                <c:ptCount val="7"/>
                <c:pt idx="0">
                  <c:v>Corporativo</c:v>
                </c:pt>
                <c:pt idx="1">
                  <c:v>Grandes Empresas</c:v>
                </c:pt>
                <c:pt idx="2">
                  <c:v>Hipotecario</c:v>
                </c:pt>
                <c:pt idx="3">
                  <c:v>Microempresas</c:v>
                </c:pt>
                <c:pt idx="4">
                  <c:v>Medianas Empresas</c:v>
                </c:pt>
                <c:pt idx="5">
                  <c:v>Pequeñas Empresas</c:v>
                </c:pt>
                <c:pt idx="6">
                  <c:v>Consumo</c:v>
                </c:pt>
              </c:strCache>
            </c:strRef>
          </c:cat>
          <c:val>
            <c:numRef>
              <c:f>Centro!$T$42:$T$48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Centro!$S$42:$S$48</c:f>
              <c:strCache>
                <c:ptCount val="7"/>
                <c:pt idx="0">
                  <c:v>Corporativo</c:v>
                </c:pt>
                <c:pt idx="1">
                  <c:v>Grandes Empresas</c:v>
                </c:pt>
                <c:pt idx="2">
                  <c:v>Hipotecario</c:v>
                </c:pt>
                <c:pt idx="3">
                  <c:v>Microempresas</c:v>
                </c:pt>
                <c:pt idx="4">
                  <c:v>Medianas Empresas</c:v>
                </c:pt>
                <c:pt idx="5">
                  <c:v>Pequeñas Empresas</c:v>
                </c:pt>
                <c:pt idx="6">
                  <c:v>Consumo</c:v>
                </c:pt>
              </c:strCache>
            </c:strRef>
          </c:cat>
          <c:val>
            <c:numRef>
              <c:f>Centro!$U$42:$U$48</c:f>
              <c:numCache>
                <c:formatCode>#,##0.0</c:formatCode>
                <c:ptCount val="7"/>
                <c:pt idx="0">
                  <c:v>268.26333017999997</c:v>
                </c:pt>
                <c:pt idx="1">
                  <c:v>1124.7918909999999</c:v>
                </c:pt>
                <c:pt idx="2">
                  <c:v>1568.1359263499999</c:v>
                </c:pt>
                <c:pt idx="3">
                  <c:v>1712.95711671</c:v>
                </c:pt>
                <c:pt idx="4">
                  <c:v>2679.0103274800003</c:v>
                </c:pt>
                <c:pt idx="5">
                  <c:v>3797.1938883000003</c:v>
                </c:pt>
                <c:pt idx="6">
                  <c:v>4645.7065794999999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96848512"/>
        <c:axId val="96854400"/>
      </c:barChart>
      <c:catAx>
        <c:axId val="968485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96854400"/>
        <c:crosses val="autoZero"/>
        <c:auto val="1"/>
        <c:lblAlgn val="ctr"/>
        <c:lblOffset val="100"/>
        <c:noMultiLvlLbl val="0"/>
      </c:catAx>
      <c:valAx>
        <c:axId val="96854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84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800"/>
              <a:t>Macro Región Centro: Variación real del crédito de Consumo y tasa de morosidad</a:t>
            </a:r>
            <a:r>
              <a:rPr lang="es-PE" sz="800" baseline="0"/>
              <a:t>, 2012-2017</a:t>
            </a:r>
          </a:p>
          <a:p>
            <a:pPr>
              <a:defRPr sz="800"/>
            </a:pPr>
            <a:r>
              <a:rPr lang="es-PE" sz="800" baseline="0"/>
              <a:t>(% al 31 de julio)</a:t>
            </a:r>
            <a:endParaRPr lang="es-PE" sz="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4052278489899"/>
          <c:y val="0.18556273962202197"/>
          <c:w val="0.7889811786545089"/>
          <c:h val="0.64671595951507033"/>
        </c:manualLayout>
      </c:layout>
      <c:lineChart>
        <c:grouping val="standard"/>
        <c:varyColors val="0"/>
        <c:ser>
          <c:idx val="1"/>
          <c:order val="1"/>
          <c:tx>
            <c:v>Variación anual de Crédito de Consumo</c:v>
          </c:tx>
          <c:spPr>
            <a:ln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  <a:prstDash val="dash"/>
              </a:ln>
            </c:spPr>
          </c:marker>
          <c:cat>
            <c:numRef>
              <c:f>Centro!$S$89:$S$94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Centro!$U$89:$U$94</c:f>
              <c:numCache>
                <c:formatCode>0.0%</c:formatCode>
                <c:ptCount val="6"/>
                <c:pt idx="0">
                  <c:v>0.25874838836538894</c:v>
                </c:pt>
                <c:pt idx="1">
                  <c:v>0.17551113292813736</c:v>
                </c:pt>
                <c:pt idx="2">
                  <c:v>0.13353584274072627</c:v>
                </c:pt>
                <c:pt idx="3">
                  <c:v>0.12015664319957287</c:v>
                </c:pt>
                <c:pt idx="4">
                  <c:v>8.266775230887724E-2</c:v>
                </c:pt>
                <c:pt idx="5">
                  <c:v>0.18366693480643326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7856"/>
        <c:axId val="97424128"/>
      </c:lineChart>
      <c:lineChart>
        <c:grouping val="standard"/>
        <c:varyColors val="0"/>
        <c:ser>
          <c:idx val="0"/>
          <c:order val="0"/>
          <c:tx>
            <c:strRef>
              <c:f>Centro!$T$88</c:f>
              <c:strCache>
                <c:ptCount val="1"/>
                <c:pt idx="0">
                  <c:v>Tasa de morosidad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accent2"/>
                </a:solidFill>
                <a:prstDash val="sysDot"/>
              </a:ln>
            </c:spPr>
          </c:marker>
          <c:cat>
            <c:numRef>
              <c:f>Centro!$S$89:$S$94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Centro!$T$89:$T$94</c:f>
              <c:numCache>
                <c:formatCode>0.0%</c:formatCode>
                <c:ptCount val="6"/>
                <c:pt idx="0">
                  <c:v>3.5539796601724058E-2</c:v>
                </c:pt>
                <c:pt idx="1">
                  <c:v>4.0117550128928245E-2</c:v>
                </c:pt>
                <c:pt idx="2">
                  <c:v>4.6045643079640167E-2</c:v>
                </c:pt>
                <c:pt idx="3">
                  <c:v>4.9995851329347467E-2</c:v>
                </c:pt>
                <c:pt idx="4">
                  <c:v>5.0931325196972944E-2</c:v>
                </c:pt>
                <c:pt idx="5">
                  <c:v>5.4570491886369699E-2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9744"/>
        <c:axId val="97425664"/>
      </c:lineChart>
      <c:catAx>
        <c:axId val="974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424128"/>
        <c:crosses val="autoZero"/>
        <c:auto val="1"/>
        <c:lblAlgn val="ctr"/>
        <c:lblOffset val="100"/>
        <c:noMultiLvlLbl val="0"/>
      </c:catAx>
      <c:valAx>
        <c:axId val="9742412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417856"/>
        <c:crosses val="autoZero"/>
        <c:crossBetween val="between"/>
      </c:valAx>
      <c:valAx>
        <c:axId val="9742566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439744"/>
        <c:crosses val="max"/>
        <c:crossBetween val="between"/>
      </c:valAx>
      <c:catAx>
        <c:axId val="9743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425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633397279441033"/>
          <c:y val="0.18624058267485805"/>
          <c:w val="0.38385983447855337"/>
          <c:h val="0.10090474902315438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0</xdr:col>
      <xdr:colOff>762000</xdr:colOff>
      <xdr:row>4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206305</xdr:colOff>
      <xdr:row>7</xdr:row>
      <xdr:rowOff>84323</xdr:rowOff>
    </xdr:from>
    <xdr:to>
      <xdr:col>22</xdr:col>
      <xdr:colOff>891991</xdr:colOff>
      <xdr:row>22</xdr:row>
      <xdr:rowOff>50986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46043</xdr:colOff>
      <xdr:row>79</xdr:row>
      <xdr:rowOff>117821</xdr:rowOff>
    </xdr:from>
    <xdr:to>
      <xdr:col>22</xdr:col>
      <xdr:colOff>726838</xdr:colOff>
      <xdr:row>94</xdr:row>
      <xdr:rowOff>19093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778864</xdr:colOff>
      <xdr:row>57</xdr:row>
      <xdr:rowOff>101510</xdr:rowOff>
    </xdr:from>
    <xdr:to>
      <xdr:col>22</xdr:col>
      <xdr:colOff>367888</xdr:colOff>
      <xdr:row>75</xdr:row>
      <xdr:rowOff>46375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250883</xdr:colOff>
      <xdr:row>42</xdr:row>
      <xdr:rowOff>124903</xdr:rowOff>
    </xdr:from>
    <xdr:to>
      <xdr:col>23</xdr:col>
      <xdr:colOff>31133</xdr:colOff>
      <xdr:row>55</xdr:row>
      <xdr:rowOff>124775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280306</xdr:colOff>
      <xdr:row>100</xdr:row>
      <xdr:rowOff>160563</xdr:rowOff>
    </xdr:from>
    <xdr:to>
      <xdr:col>23</xdr:col>
      <xdr:colOff>53753</xdr:colOff>
      <xdr:row>115</xdr:row>
      <xdr:rowOff>183063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0.00711</cdr:x>
      <cdr:y>0.85163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3" y="2452688"/>
          <a:ext cx="5359376" cy="427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 baseline="0"/>
            <a:t>*Indicador de Bancarización medido como N° de deudores entre la población adulta</a:t>
          </a:r>
        </a:p>
        <a:p xmlns:a="http://schemas.openxmlformats.org/drawingml/2006/main">
          <a:r>
            <a:rPr lang="es-PE" sz="800" baseline="0"/>
            <a:t>Fuente: BCRP- SBS - INEI                                                                                                                        Elaboración: CIE-PERUCAMÁRAS</a:t>
          </a:r>
          <a:endParaRPr lang="es-PE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0.00885</cdr:x>
      <cdr:y>0.92006</cdr:y>
    </cdr:from>
    <cdr:to>
      <cdr:x>1</cdr:x>
      <cdr:y>0.9874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8220" y="2649764"/>
          <a:ext cx="5399405" cy="193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0.91447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3663"/>
          <a:ext cx="4329113" cy="2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</a:t>
          </a:r>
        </a:p>
        <a:p xmlns:a="http://schemas.openxmlformats.org/drawingml/2006/main">
          <a:r>
            <a:rPr lang="es-PE" sz="750" baseline="0"/>
            <a:t> Elaboración: CIE-PERUCAMÁRAS</a:t>
          </a:r>
          <a:endParaRPr lang="es-PE" sz="7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0.00262</cdr:x>
      <cdr:y>0.93291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166" y="2686783"/>
          <a:ext cx="5385834" cy="193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  <cdr:relSizeAnchor xmlns:cdr="http://schemas.openxmlformats.org/drawingml/2006/chartDrawing">
    <cdr:from>
      <cdr:x>0.68493</cdr:x>
      <cdr:y>0.67689</cdr:y>
    </cdr:from>
    <cdr:to>
      <cdr:x>0.9354</cdr:x>
      <cdr:y>0.9182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698631" y="1950427"/>
          <a:ext cx="135255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Total Créditos:</a:t>
          </a:r>
        </a:p>
        <a:p xmlns:a="http://schemas.openxmlformats.org/drawingml/2006/main">
          <a:r>
            <a:rPr lang="es-PE" sz="1100" b="1"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S/ 15,796.1 millones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0.00635</cdr:x>
      <cdr:y>0.93282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301" y="2693145"/>
          <a:ext cx="5364516" cy="193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56" t="s">
        <v>109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2:18" ht="19.5" customHeight="1" x14ac:dyDescent="0.25">
      <c r="B4" s="157" t="s">
        <v>108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2:18" ht="15" customHeight="1" x14ac:dyDescent="0.25">
      <c r="B5" s="158" t="s">
        <v>82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B11" sqref="B11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80" t="s">
        <v>116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0.10876782343904806</v>
      </c>
      <c r="F11" s="80">
        <v>8.0411794350590649E-2</v>
      </c>
      <c r="G11" s="172"/>
      <c r="H11" s="173"/>
      <c r="I11" s="78"/>
      <c r="J11" s="3"/>
      <c r="K11" s="79">
        <v>2007</v>
      </c>
      <c r="L11" s="80">
        <v>0.14099999999999999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0.15657000531918255</v>
      </c>
      <c r="F12" s="80">
        <v>0.1052238184100128</v>
      </c>
      <c r="G12" s="172"/>
      <c r="H12" s="173"/>
      <c r="I12" s="78"/>
      <c r="J12" s="3"/>
      <c r="K12" s="79">
        <v>2008</v>
      </c>
      <c r="L12" s="80">
        <v>0.16089999999999999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0.19014818879875917</v>
      </c>
      <c r="F13" s="80">
        <v>0.11862518633813339</v>
      </c>
      <c r="G13" s="81"/>
      <c r="H13" s="82"/>
      <c r="I13" s="78"/>
      <c r="J13" s="3"/>
      <c r="K13" s="79">
        <v>2009</v>
      </c>
      <c r="L13" s="80">
        <v>0.21289999999999998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0.21199262827706983</v>
      </c>
      <c r="F14" s="80">
        <v>0.12407048568789643</v>
      </c>
      <c r="G14" s="172" t="s">
        <v>71</v>
      </c>
      <c r="H14" s="173"/>
      <c r="I14" s="83"/>
      <c r="J14" s="3"/>
      <c r="K14" s="79">
        <v>2010</v>
      </c>
      <c r="L14" s="80">
        <v>0.24579999999999999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0.21972466831422818</v>
      </c>
      <c r="F15" s="80">
        <v>0.12416118167102075</v>
      </c>
      <c r="G15" s="172"/>
      <c r="H15" s="173"/>
      <c r="I15" s="83"/>
      <c r="J15" s="3"/>
      <c r="K15" s="79">
        <v>2011</v>
      </c>
      <c r="L15" s="80">
        <v>0.26200000000000001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0.25629512341671629</v>
      </c>
      <c r="F16" s="80">
        <v>0.13032335613006296</v>
      </c>
      <c r="G16" s="172"/>
      <c r="H16" s="173"/>
      <c r="I16" s="83"/>
      <c r="J16" s="3"/>
      <c r="K16" s="79">
        <v>2012</v>
      </c>
      <c r="L16" s="80">
        <v>0.2913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0.26248646758247951</v>
      </c>
      <c r="F17" s="80">
        <v>0.13976594732788503</v>
      </c>
      <c r="G17" s="3"/>
      <c r="H17" s="3"/>
      <c r="I17" s="3"/>
      <c r="J17" s="3"/>
      <c r="K17" s="79">
        <v>2013</v>
      </c>
      <c r="L17" s="80">
        <v>0.29630000000000001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0.25376514434495806</v>
      </c>
      <c r="F18" s="80">
        <v>0.13671912825286592</v>
      </c>
      <c r="G18" s="3"/>
      <c r="H18" s="3"/>
      <c r="I18" s="3"/>
      <c r="J18" s="3"/>
      <c r="K18" s="79">
        <v>2014</v>
      </c>
      <c r="L18" s="80">
        <v>0.30959999999999999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0.2460354473142789</v>
      </c>
      <c r="F19" s="80">
        <v>0.13810076831090545</v>
      </c>
      <c r="G19" s="3"/>
      <c r="H19" s="3"/>
      <c r="I19" s="3"/>
      <c r="J19" s="3"/>
      <c r="K19" s="79">
        <v>2015</v>
      </c>
      <c r="L19" s="80">
        <v>0.31519999999999998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0.26187017777346144</v>
      </c>
      <c r="F20" s="80">
        <v>0.14825383873938286</v>
      </c>
      <c r="G20" s="3"/>
      <c r="H20" s="3"/>
      <c r="I20" s="3"/>
      <c r="J20" s="3"/>
      <c r="K20" s="79">
        <v>2016</v>
      </c>
      <c r="L20" s="80">
        <v>0.33640000000000003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G27" s="162" t="s">
        <v>65</v>
      </c>
      <c r="H27" s="162"/>
      <c r="I27" s="162"/>
      <c r="J27" s="162"/>
      <c r="K27" s="162"/>
      <c r="N27" s="35"/>
      <c r="O27" s="35"/>
      <c r="P27" s="36"/>
    </row>
    <row r="28" spans="2:16" x14ac:dyDescent="0.25">
      <c r="B28" s="34"/>
      <c r="C28" s="125" t="s">
        <v>61</v>
      </c>
      <c r="D28" s="125" t="s">
        <v>60</v>
      </c>
      <c r="E28" s="125" t="s">
        <v>1</v>
      </c>
      <c r="G28" s="125" t="s">
        <v>61</v>
      </c>
      <c r="H28" s="125" t="s">
        <v>60</v>
      </c>
      <c r="I28" s="125" t="s">
        <v>62</v>
      </c>
      <c r="J28" s="125" t="s">
        <v>1</v>
      </c>
      <c r="K28" s="125" t="s">
        <v>63</v>
      </c>
      <c r="M28" s="125" t="s">
        <v>67</v>
      </c>
      <c r="N28" s="125" t="s">
        <v>68</v>
      </c>
      <c r="O28" s="35"/>
      <c r="P28" s="36"/>
    </row>
    <row r="29" spans="2:16" x14ac:dyDescent="0.25">
      <c r="B29" s="34"/>
      <c r="C29" s="73">
        <v>42552</v>
      </c>
      <c r="D29" s="19">
        <v>1082.5760086500002</v>
      </c>
      <c r="E29" s="19">
        <v>4058.1786446999999</v>
      </c>
      <c r="G29" s="73">
        <v>40725</v>
      </c>
      <c r="H29" s="19">
        <v>557.71348999999987</v>
      </c>
      <c r="I29" s="21">
        <f>+H29/G42-1</f>
        <v>0.16954271506976837</v>
      </c>
      <c r="J29" s="19">
        <v>2285.39543</v>
      </c>
      <c r="K29" s="21">
        <f>+J29/H42-1</f>
        <v>7.7378202456397815E-2</v>
      </c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1125.5171138999999</v>
      </c>
      <c r="E30" s="19">
        <v>4116.23159313</v>
      </c>
      <c r="G30" s="73">
        <v>40878</v>
      </c>
      <c r="H30" s="19">
        <v>625.49998622999988</v>
      </c>
      <c r="I30" s="21">
        <f t="shared" ref="I30:I40" si="0">+H30/H29-1</f>
        <v>0.12154358365977491</v>
      </c>
      <c r="J30" s="19">
        <v>2502.4148454599999</v>
      </c>
      <c r="K30" s="21">
        <f t="shared" ref="K30:K41" si="1">+J30/J29-1</f>
        <v>9.4959241018522489E-2</v>
      </c>
      <c r="M30" s="19">
        <v>11694.05</v>
      </c>
      <c r="N30" s="21">
        <f>+H30/M30</f>
        <v>5.3488738822734631E-2</v>
      </c>
      <c r="O30" s="35"/>
      <c r="P30" s="36"/>
    </row>
    <row r="31" spans="2:16" x14ac:dyDescent="0.25">
      <c r="B31" s="34"/>
      <c r="C31" s="73">
        <v>42614</v>
      </c>
      <c r="D31" s="19">
        <v>1149.7062502799999</v>
      </c>
      <c r="E31" s="19">
        <v>4187.5606627000006</v>
      </c>
      <c r="G31" s="73">
        <v>41091</v>
      </c>
      <c r="H31" s="19">
        <v>715.96742178999989</v>
      </c>
      <c r="I31" s="21">
        <f t="shared" si="0"/>
        <v>0.14463219432707497</v>
      </c>
      <c r="J31" s="19">
        <v>2740.5742057799998</v>
      </c>
      <c r="K31" s="21">
        <f t="shared" si="1"/>
        <v>9.517181403877939E-2</v>
      </c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1169.7298869599999</v>
      </c>
      <c r="E32" s="19">
        <v>4226.8869442099995</v>
      </c>
      <c r="G32" s="73">
        <v>41244</v>
      </c>
      <c r="H32" s="19">
        <v>787.40289338000014</v>
      </c>
      <c r="I32" s="21">
        <f t="shared" si="0"/>
        <v>9.9774751498334258E-2</v>
      </c>
      <c r="J32" s="19">
        <v>3015.5605856999996</v>
      </c>
      <c r="K32" s="21">
        <f t="shared" si="1"/>
        <v>0.10033896522124475</v>
      </c>
      <c r="M32" s="19">
        <v>12179.671</v>
      </c>
      <c r="N32" s="21">
        <f>+H32/M32</f>
        <v>6.464894604952795E-2</v>
      </c>
      <c r="O32" s="35"/>
      <c r="P32" s="36"/>
    </row>
    <row r="33" spans="2:16" x14ac:dyDescent="0.25">
      <c r="B33" s="34"/>
      <c r="C33" s="73">
        <v>42675</v>
      </c>
      <c r="D33" s="19">
        <v>1111.0944139499998</v>
      </c>
      <c r="E33" s="19">
        <v>3978.1462023099998</v>
      </c>
      <c r="G33" s="73">
        <v>41456</v>
      </c>
      <c r="H33" s="19">
        <v>843.9579189000001</v>
      </c>
      <c r="I33" s="21">
        <f t="shared" si="0"/>
        <v>7.1824762133184672E-2</v>
      </c>
      <c r="J33" s="19">
        <v>3022.1662897799997</v>
      </c>
      <c r="K33" s="21">
        <f t="shared" si="1"/>
        <v>2.1905393349830327E-3</v>
      </c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1191.6252720099997</v>
      </c>
      <c r="E34" s="19">
        <v>4312.8682896299997</v>
      </c>
      <c r="G34" s="73">
        <v>41609</v>
      </c>
      <c r="H34" s="19">
        <v>900.55623705000005</v>
      </c>
      <c r="I34" s="21">
        <f t="shared" si="0"/>
        <v>6.7062962361641443E-2</v>
      </c>
      <c r="J34" s="19">
        <v>3130.7386064899997</v>
      </c>
      <c r="K34" s="21">
        <f t="shared" si="1"/>
        <v>3.5925328489420538E-2</v>
      </c>
      <c r="M34" s="19">
        <v>12685.27</v>
      </c>
      <c r="N34" s="21">
        <f>+H34/M34</f>
        <v>7.0992279789866511E-2</v>
      </c>
      <c r="O34" s="35"/>
      <c r="P34" s="36"/>
    </row>
    <row r="35" spans="2:16" x14ac:dyDescent="0.25">
      <c r="B35" s="34"/>
      <c r="C35" s="73">
        <v>42736</v>
      </c>
      <c r="D35" s="19">
        <v>1215.3210055000002</v>
      </c>
      <c r="E35" s="19">
        <v>4393.9353439100005</v>
      </c>
      <c r="G35" s="73">
        <v>41821</v>
      </c>
      <c r="H35" s="19">
        <v>939.20168588999991</v>
      </c>
      <c r="I35" s="21">
        <f t="shared" si="0"/>
        <v>4.2912865682428469E-2</v>
      </c>
      <c r="J35" s="19">
        <v>3262.39040892</v>
      </c>
      <c r="K35" s="21">
        <f t="shared" si="1"/>
        <v>4.2051355599310281E-2</v>
      </c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1256.2671868100001</v>
      </c>
      <c r="E36" s="19">
        <v>4446.2825965700004</v>
      </c>
      <c r="G36" s="73">
        <v>41974</v>
      </c>
      <c r="H36" s="19">
        <v>976.72936205999974</v>
      </c>
      <c r="I36" s="21">
        <f t="shared" si="0"/>
        <v>3.9956994044828775E-2</v>
      </c>
      <c r="J36" s="19">
        <v>3462.4631828699999</v>
      </c>
      <c r="K36" s="21">
        <f t="shared" si="1"/>
        <v>6.1327048229103065E-2</v>
      </c>
      <c r="M36" s="19">
        <v>14379.858</v>
      </c>
      <c r="N36" s="21">
        <f>+H36/M36</f>
        <v>6.792343582669591E-2</v>
      </c>
      <c r="O36" s="35"/>
      <c r="P36" s="36"/>
    </row>
    <row r="37" spans="2:16" x14ac:dyDescent="0.25">
      <c r="B37" s="34"/>
      <c r="C37" s="73">
        <v>42795</v>
      </c>
      <c r="D37" s="19">
        <v>1274.4499942799996</v>
      </c>
      <c r="E37" s="19">
        <v>4509.3936779999995</v>
      </c>
      <c r="G37" s="73">
        <v>42186</v>
      </c>
      <c r="H37" s="19">
        <v>1025.8390590500001</v>
      </c>
      <c r="I37" s="21">
        <f t="shared" si="0"/>
        <v>5.0279738582266198E-2</v>
      </c>
      <c r="J37" s="19">
        <v>3602.7340038300008</v>
      </c>
      <c r="K37" s="21">
        <f t="shared" si="1"/>
        <v>4.0511859203000045E-2</v>
      </c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1284.1384705600001</v>
      </c>
      <c r="E38" s="19">
        <v>4538.2592936000001</v>
      </c>
      <c r="G38" s="73">
        <v>42339</v>
      </c>
      <c r="H38" s="19">
        <v>1084.9549555299998</v>
      </c>
      <c r="I38" s="21">
        <f t="shared" si="0"/>
        <v>5.7626872323174316E-2</v>
      </c>
      <c r="J38" s="19">
        <v>3865.9354965899997</v>
      </c>
      <c r="K38" s="21">
        <f t="shared" si="1"/>
        <v>7.3056043682435234E-2</v>
      </c>
      <c r="M38" s="19">
        <v>16443.07</v>
      </c>
      <c r="N38" s="21">
        <f>+H38/M38</f>
        <v>6.598250542812259E-2</v>
      </c>
      <c r="O38" s="35"/>
      <c r="P38" s="36"/>
    </row>
    <row r="39" spans="2:16" x14ac:dyDescent="0.25">
      <c r="B39" s="34"/>
      <c r="C39" s="73">
        <v>42856</v>
      </c>
      <c r="D39" s="19">
        <v>1299.0103999099999</v>
      </c>
      <c r="E39" s="19">
        <v>4562.9447597299995</v>
      </c>
      <c r="G39" s="73">
        <v>42552</v>
      </c>
      <c r="H39" s="19">
        <v>1082.5760086500002</v>
      </c>
      <c r="I39" s="21">
        <f t="shared" si="0"/>
        <v>-2.192668799634645E-3</v>
      </c>
      <c r="J39" s="19">
        <v>4058.1786446999999</v>
      </c>
      <c r="K39" s="21">
        <f t="shared" si="1"/>
        <v>4.9727458794791346E-2</v>
      </c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1303.4675403600004</v>
      </c>
      <c r="E40" s="19">
        <v>4576.5981653500003</v>
      </c>
      <c r="G40" s="73">
        <v>42705</v>
      </c>
      <c r="H40" s="19">
        <v>1191.6252720099997</v>
      </c>
      <c r="I40" s="21">
        <f t="shared" si="0"/>
        <v>0.10073127659275083</v>
      </c>
      <c r="J40" s="19">
        <v>4312.8682896299997</v>
      </c>
      <c r="K40" s="21">
        <f t="shared" si="1"/>
        <v>6.2759594199389257E-2</v>
      </c>
      <c r="L40" s="35"/>
      <c r="M40" s="19">
        <v>17195.705000000002</v>
      </c>
      <c r="N40" s="21">
        <f>+H40/M40</f>
        <v>6.9297843386473518E-2</v>
      </c>
      <c r="O40" s="35"/>
      <c r="P40" s="36"/>
    </row>
    <row r="41" spans="2:16" x14ac:dyDescent="0.25">
      <c r="B41" s="34"/>
      <c r="C41" s="73">
        <v>42917</v>
      </c>
      <c r="D41" s="19">
        <v>1313.0648666400002</v>
      </c>
      <c r="E41" s="19">
        <v>4612.6314036800004</v>
      </c>
      <c r="G41" s="73">
        <v>42917</v>
      </c>
      <c r="H41" s="19">
        <v>1313.0648666400002</v>
      </c>
      <c r="I41" s="21">
        <f>+H41/H40-1</f>
        <v>0.10191089219277782</v>
      </c>
      <c r="J41" s="19">
        <v>4612.6314036800004</v>
      </c>
      <c r="K41" s="21">
        <f t="shared" si="1"/>
        <v>6.9504351609985582E-2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476.8645752000001</v>
      </c>
      <c r="H42" s="75">
        <v>2121.25642118</v>
      </c>
      <c r="I42" s="87">
        <f>+(H41/H29)^(1/6)-1</f>
        <v>0.15339794147775332</v>
      </c>
      <c r="J42" s="75"/>
      <c r="K42" s="87">
        <f>+(J41/J29)^(1/6)-1</f>
        <v>0.12416803644492158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5"/>
      <c r="O45" s="35"/>
      <c r="P45" s="36"/>
    </row>
    <row r="46" spans="2:16" x14ac:dyDescent="0.25">
      <c r="B46" s="16"/>
      <c r="C46" s="17"/>
      <c r="D46" s="161" t="s">
        <v>29</v>
      </c>
      <c r="E46" s="161"/>
      <c r="F46" s="161"/>
      <c r="G46" s="161"/>
      <c r="H46" s="161"/>
      <c r="I46" s="161"/>
      <c r="J46" s="161"/>
      <c r="K46" s="161"/>
      <c r="L46" s="17"/>
      <c r="M46" s="17"/>
      <c r="N46" s="35"/>
      <c r="O46" s="35"/>
      <c r="P46" s="36"/>
    </row>
    <row r="47" spans="2:16" x14ac:dyDescent="0.25">
      <c r="B47" s="16"/>
      <c r="C47" s="17"/>
      <c r="D47" s="174" t="s">
        <v>94</v>
      </c>
      <c r="E47" s="174"/>
      <c r="F47" s="174"/>
      <c r="G47" s="174"/>
      <c r="H47" s="174"/>
      <c r="I47" s="174"/>
      <c r="J47" s="174"/>
      <c r="K47" s="174"/>
      <c r="L47" s="17"/>
      <c r="M47" s="17"/>
      <c r="N47" s="35"/>
      <c r="O47" s="35"/>
      <c r="P47" s="36"/>
    </row>
    <row r="48" spans="2:16" ht="48" x14ac:dyDescent="0.25">
      <c r="B48" s="16"/>
      <c r="C48" s="17"/>
      <c r="D48" s="167" t="s">
        <v>28</v>
      </c>
      <c r="E48" s="167"/>
      <c r="F48" s="125" t="s">
        <v>13</v>
      </c>
      <c r="G48" s="125" t="s">
        <v>15</v>
      </c>
      <c r="H48" s="125" t="s">
        <v>16</v>
      </c>
      <c r="I48" s="125" t="s">
        <v>17</v>
      </c>
      <c r="J48" s="125" t="s">
        <v>14</v>
      </c>
      <c r="K48" s="125" t="s">
        <v>20</v>
      </c>
      <c r="L48" s="3"/>
      <c r="M48" s="125" t="s">
        <v>10</v>
      </c>
      <c r="N48" s="35"/>
      <c r="O48" s="35"/>
      <c r="P48" s="36"/>
    </row>
    <row r="49" spans="2:16" x14ac:dyDescent="0.25">
      <c r="B49" s="16"/>
      <c r="C49" s="17"/>
      <c r="D49" s="160" t="s">
        <v>21</v>
      </c>
      <c r="E49" s="160"/>
      <c r="F49" s="19">
        <v>26.03885562</v>
      </c>
      <c r="G49" s="19">
        <v>81.05857614</v>
      </c>
      <c r="H49" s="19">
        <v>0</v>
      </c>
      <c r="I49" s="19">
        <v>0</v>
      </c>
      <c r="J49" s="19">
        <v>0</v>
      </c>
      <c r="K49" s="20">
        <f t="shared" ref="K49:K55" si="2">SUM(F49:J49)</f>
        <v>107.09743176000001</v>
      </c>
      <c r="L49" s="3"/>
      <c r="M49" s="21">
        <f>+K49/K$56</f>
        <v>2.3218293938370337E-2</v>
      </c>
      <c r="N49" s="35"/>
      <c r="O49" s="35"/>
      <c r="P49" s="36"/>
    </row>
    <row r="50" spans="2:16" x14ac:dyDescent="0.25">
      <c r="B50" s="22"/>
      <c r="C50" s="23"/>
      <c r="D50" s="160" t="s">
        <v>22</v>
      </c>
      <c r="E50" s="160"/>
      <c r="F50" s="19">
        <v>205.83908635999998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205.83908635999998</v>
      </c>
      <c r="L50" s="3"/>
      <c r="M50" s="21">
        <f t="shared" ref="M50:M56" si="3">+K50/K$56</f>
        <v>4.4625088880021854E-2</v>
      </c>
      <c r="N50" s="42"/>
      <c r="O50" s="42"/>
      <c r="P50" s="43"/>
    </row>
    <row r="51" spans="2:16" x14ac:dyDescent="0.25">
      <c r="B51" s="16"/>
      <c r="C51" s="3"/>
      <c r="D51" s="160" t="s">
        <v>23</v>
      </c>
      <c r="E51" s="160"/>
      <c r="F51" s="19">
        <v>624.92945211000006</v>
      </c>
      <c r="G51" s="19">
        <v>107.51038229999999</v>
      </c>
      <c r="H51" s="19">
        <v>0.43674227999999998</v>
      </c>
      <c r="I51" s="19">
        <v>0</v>
      </c>
      <c r="J51" s="19">
        <v>2.89057773</v>
      </c>
      <c r="K51" s="20">
        <f t="shared" si="2"/>
        <v>735.76715442</v>
      </c>
      <c r="L51" s="3"/>
      <c r="M51" s="21">
        <f t="shared" si="3"/>
        <v>0.15951136998135124</v>
      </c>
      <c r="N51" s="3"/>
      <c r="O51" s="3"/>
      <c r="P51" s="11"/>
    </row>
    <row r="52" spans="2:16" x14ac:dyDescent="0.25">
      <c r="B52" s="16"/>
      <c r="C52" s="3"/>
      <c r="D52" s="160" t="s">
        <v>24</v>
      </c>
      <c r="E52" s="160"/>
      <c r="F52" s="19">
        <v>506.05424837999999</v>
      </c>
      <c r="G52" s="19">
        <v>465.4014916299999</v>
      </c>
      <c r="H52" s="19">
        <v>68.833421889999997</v>
      </c>
      <c r="I52" s="19">
        <v>0</v>
      </c>
      <c r="J52" s="19">
        <v>152.31523462000004</v>
      </c>
      <c r="K52" s="20">
        <f t="shared" si="2"/>
        <v>1192.6043965199999</v>
      </c>
      <c r="L52" s="3"/>
      <c r="M52" s="21">
        <f t="shared" si="3"/>
        <v>0.25855185297670413</v>
      </c>
      <c r="N52" s="3"/>
      <c r="O52" s="3"/>
      <c r="P52" s="11"/>
    </row>
    <row r="53" spans="2:16" x14ac:dyDescent="0.25">
      <c r="B53" s="16"/>
      <c r="C53" s="3"/>
      <c r="D53" s="160" t="s">
        <v>25</v>
      </c>
      <c r="E53" s="160"/>
      <c r="F53" s="19">
        <v>90.201625299999989</v>
      </c>
      <c r="G53" s="19">
        <v>267.13692691999995</v>
      </c>
      <c r="H53" s="19">
        <v>51.878651249999997</v>
      </c>
      <c r="I53" s="19">
        <v>0</v>
      </c>
      <c r="J53" s="19">
        <v>120.63815554999998</v>
      </c>
      <c r="K53" s="20">
        <f t="shared" si="2"/>
        <v>529.85535901999992</v>
      </c>
      <c r="L53" s="3"/>
      <c r="M53" s="21">
        <f t="shared" si="3"/>
        <v>0.11487051807288924</v>
      </c>
      <c r="N53" s="3"/>
      <c r="O53" s="3"/>
      <c r="P53" s="11"/>
    </row>
    <row r="54" spans="2:16" x14ac:dyDescent="0.25">
      <c r="B54" s="16"/>
      <c r="C54" s="3"/>
      <c r="D54" s="160" t="s">
        <v>26</v>
      </c>
      <c r="E54" s="160"/>
      <c r="F54" s="19">
        <v>682.13927836999983</v>
      </c>
      <c r="G54" s="19">
        <v>333.55019044999995</v>
      </c>
      <c r="H54" s="19">
        <v>42.419034119999999</v>
      </c>
      <c r="I54" s="19">
        <v>0.84612414000000002</v>
      </c>
      <c r="J54" s="19">
        <v>254.11023956</v>
      </c>
      <c r="K54" s="20">
        <f t="shared" si="2"/>
        <v>1313.06486664</v>
      </c>
      <c r="L54" s="3"/>
      <c r="M54" s="21">
        <f t="shared" si="3"/>
        <v>0.284667200069883</v>
      </c>
      <c r="N54" s="3"/>
      <c r="O54" s="3"/>
      <c r="P54" s="11"/>
    </row>
    <row r="55" spans="2:16" x14ac:dyDescent="0.25">
      <c r="B55" s="16"/>
      <c r="C55" s="3"/>
      <c r="D55" s="160" t="s">
        <v>27</v>
      </c>
      <c r="E55" s="160"/>
      <c r="F55" s="19">
        <v>374.80303778999991</v>
      </c>
      <c r="G55" s="19">
        <v>151.03650232000007</v>
      </c>
      <c r="H55" s="19">
        <v>0.18363772999999997</v>
      </c>
      <c r="I55" s="19">
        <v>0</v>
      </c>
      <c r="J55" s="19">
        <v>2.3799311200000002</v>
      </c>
      <c r="K55" s="20">
        <f t="shared" si="2"/>
        <v>528.40310895999994</v>
      </c>
      <c r="L55" s="3"/>
      <c r="M55" s="21">
        <f t="shared" si="3"/>
        <v>0.11455567608078006</v>
      </c>
      <c r="N55" s="3"/>
      <c r="O55" s="3"/>
      <c r="P55" s="11"/>
    </row>
    <row r="56" spans="2:16" x14ac:dyDescent="0.25">
      <c r="B56" s="16"/>
      <c r="C56" s="3"/>
      <c r="D56" s="160" t="s">
        <v>20</v>
      </c>
      <c r="E56" s="160"/>
      <c r="F56" s="20">
        <f t="shared" ref="F56:K56" si="4">SUM(F49:F55)</f>
        <v>2510.0055839299998</v>
      </c>
      <c r="G56" s="20">
        <f t="shared" si="4"/>
        <v>1405.6940697599998</v>
      </c>
      <c r="H56" s="20">
        <f t="shared" si="4"/>
        <v>163.75148726999998</v>
      </c>
      <c r="I56" s="20">
        <f t="shared" si="4"/>
        <v>0.84612414000000002</v>
      </c>
      <c r="J56" s="20">
        <f t="shared" si="4"/>
        <v>532.33413858000006</v>
      </c>
      <c r="K56" s="20">
        <f t="shared" si="4"/>
        <v>4612.6314036800004</v>
      </c>
      <c r="L56" s="48"/>
      <c r="M56" s="24">
        <f t="shared" si="3"/>
        <v>1</v>
      </c>
      <c r="N56" s="3"/>
      <c r="O56" s="3"/>
      <c r="P56" s="11"/>
    </row>
    <row r="57" spans="2:16" x14ac:dyDescent="0.25">
      <c r="B57" s="16"/>
      <c r="C57" s="3"/>
      <c r="D57" s="3"/>
      <c r="E57" s="17"/>
      <c r="F57" s="57"/>
      <c r="G57" s="17"/>
      <c r="H57" s="17"/>
      <c r="I57" s="3"/>
      <c r="J57" s="3"/>
      <c r="K57" s="3"/>
      <c r="L57" s="3"/>
      <c r="M57" s="3"/>
      <c r="N57" s="3"/>
      <c r="O57" s="3"/>
      <c r="P57" s="11"/>
    </row>
    <row r="58" spans="2:16" x14ac:dyDescent="0.25">
      <c r="B58" s="16"/>
      <c r="C58" s="3"/>
      <c r="D58" s="3"/>
      <c r="E58" s="17"/>
      <c r="F58" s="57"/>
      <c r="G58" s="17"/>
      <c r="H58" s="17"/>
      <c r="I58" s="3"/>
      <c r="J58" s="3"/>
      <c r="K58" s="3"/>
      <c r="L58" s="3"/>
      <c r="M58" s="3"/>
      <c r="N58" s="3"/>
      <c r="O58" s="3"/>
      <c r="P58" s="11"/>
    </row>
    <row r="59" spans="2:16" x14ac:dyDescent="0.25">
      <c r="B59" s="16"/>
      <c r="C59" s="3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3"/>
      <c r="O59" s="3"/>
      <c r="P59" s="11"/>
    </row>
    <row r="60" spans="2:16" x14ac:dyDescent="0.25">
      <c r="B60" s="16"/>
      <c r="C60" s="3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N60" s="3"/>
      <c r="O60" s="3"/>
      <c r="P60" s="11"/>
    </row>
    <row r="61" spans="2:16" x14ac:dyDescent="0.25">
      <c r="B61" s="16"/>
      <c r="C61" s="3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3"/>
      <c r="O61" s="3"/>
      <c r="P61" s="11"/>
    </row>
    <row r="62" spans="2:16" x14ac:dyDescent="0.25">
      <c r="B62" s="16"/>
      <c r="C62" s="3"/>
      <c r="D62" s="166" t="s">
        <v>21</v>
      </c>
      <c r="E62" s="166"/>
      <c r="F62" s="19">
        <v>27.937001160000005</v>
      </c>
      <c r="G62" s="19">
        <v>8.7136311300000013</v>
      </c>
      <c r="H62" s="19">
        <v>20.167370789999996</v>
      </c>
      <c r="I62" s="19">
        <v>28.4153375</v>
      </c>
      <c r="J62" s="19">
        <v>56.633657030000002</v>
      </c>
      <c r="K62" s="19">
        <v>107.09743175999999</v>
      </c>
      <c r="L62" s="53">
        <f>+IFERROR(K62/J62-1,0)</f>
        <v>0.89105626188448861</v>
      </c>
      <c r="M62" s="128">
        <f>+K62-J62</f>
        <v>50.46377472999999</v>
      </c>
      <c r="N62" s="3"/>
      <c r="O62" s="3"/>
      <c r="P62" s="11"/>
    </row>
    <row r="63" spans="2:16" x14ac:dyDescent="0.25">
      <c r="B63" s="16"/>
      <c r="C63" s="3"/>
      <c r="D63" s="160" t="s">
        <v>22</v>
      </c>
      <c r="E63" s="160"/>
      <c r="F63" s="19">
        <v>58.302717389999998</v>
      </c>
      <c r="G63" s="19">
        <v>71.695040119999987</v>
      </c>
      <c r="H63" s="19">
        <v>72.408589069999991</v>
      </c>
      <c r="I63" s="19">
        <v>105.30201599000002</v>
      </c>
      <c r="J63" s="19">
        <v>167.85819357</v>
      </c>
      <c r="K63" s="19">
        <v>205.83908635999998</v>
      </c>
      <c r="L63" s="53">
        <f t="shared" ref="L63:L69" si="5">+IFERROR(K63/J63-1,0)</f>
        <v>0.22626773219837637</v>
      </c>
      <c r="M63" s="128">
        <f t="shared" ref="M63:M69" si="6">+K63-J63</f>
        <v>37.980892789999984</v>
      </c>
      <c r="N63" s="3"/>
      <c r="O63" s="3"/>
      <c r="P63" s="11"/>
    </row>
    <row r="64" spans="2:16" x14ac:dyDescent="0.25">
      <c r="B64" s="16"/>
      <c r="C64" s="3"/>
      <c r="D64" s="160" t="s">
        <v>23</v>
      </c>
      <c r="E64" s="160"/>
      <c r="F64" s="19">
        <v>388.16780951999988</v>
      </c>
      <c r="G64" s="19">
        <v>471.86408784999998</v>
      </c>
      <c r="H64" s="19">
        <v>555.87425066000014</v>
      </c>
      <c r="I64" s="19">
        <v>643.19719645000009</v>
      </c>
      <c r="J64" s="19">
        <v>705.81618501999992</v>
      </c>
      <c r="K64" s="19">
        <v>735.76715442000022</v>
      </c>
      <c r="L64" s="53">
        <f t="shared" si="5"/>
        <v>4.2434517705415953E-2</v>
      </c>
      <c r="M64" s="128">
        <f t="shared" si="6"/>
        <v>29.950969400000304</v>
      </c>
      <c r="N64" s="3"/>
      <c r="O64" s="3"/>
      <c r="P64" s="11"/>
    </row>
    <row r="65" spans="2:16" x14ac:dyDescent="0.25">
      <c r="B65" s="16"/>
      <c r="C65" s="3"/>
      <c r="D65" s="160" t="s">
        <v>24</v>
      </c>
      <c r="E65" s="160"/>
      <c r="F65" s="19">
        <v>792.18426812999996</v>
      </c>
      <c r="G65" s="19">
        <v>821.60833512999989</v>
      </c>
      <c r="H65" s="19">
        <v>850.82894858999964</v>
      </c>
      <c r="I65" s="19">
        <v>886.04607576000012</v>
      </c>
      <c r="J65" s="19">
        <v>1054.3867107999999</v>
      </c>
      <c r="K65" s="19">
        <v>1192.6043965199999</v>
      </c>
      <c r="L65" s="53">
        <f t="shared" si="5"/>
        <v>0.13108822816547971</v>
      </c>
      <c r="M65" s="128">
        <f t="shared" si="6"/>
        <v>138.21768571999996</v>
      </c>
      <c r="N65" s="3"/>
      <c r="O65" s="3"/>
      <c r="P65" s="11"/>
    </row>
    <row r="66" spans="2:16" x14ac:dyDescent="0.25">
      <c r="B66" s="16"/>
      <c r="C66" s="3"/>
      <c r="D66" s="160" t="s">
        <v>25</v>
      </c>
      <c r="E66" s="160"/>
      <c r="F66" s="19">
        <v>480.68650862999988</v>
      </c>
      <c r="G66" s="19">
        <v>448.89204304000009</v>
      </c>
      <c r="H66" s="19">
        <v>417.8061730500001</v>
      </c>
      <c r="I66" s="19">
        <v>447.61539670999997</v>
      </c>
      <c r="J66" s="19">
        <v>484.69591786000001</v>
      </c>
      <c r="K66" s="19">
        <v>529.85535901999981</v>
      </c>
      <c r="L66" s="53">
        <f t="shared" si="5"/>
        <v>9.3170665351144377E-2</v>
      </c>
      <c r="M66" s="128">
        <f t="shared" si="6"/>
        <v>45.159441159999801</v>
      </c>
      <c r="N66" s="3"/>
      <c r="O66" s="3"/>
      <c r="P66" s="11"/>
    </row>
    <row r="67" spans="2:16" x14ac:dyDescent="0.25">
      <c r="B67" s="16"/>
      <c r="C67" s="3"/>
      <c r="D67" s="160" t="s">
        <v>26</v>
      </c>
      <c r="E67" s="160"/>
      <c r="F67" s="129">
        <v>715.96742178999989</v>
      </c>
      <c r="G67" s="129">
        <v>843.9579189000001</v>
      </c>
      <c r="H67" s="129">
        <v>939.20168588999991</v>
      </c>
      <c r="I67" s="129">
        <v>1025.8390590500001</v>
      </c>
      <c r="J67" s="129">
        <v>1082.5760086500002</v>
      </c>
      <c r="K67" s="129">
        <v>1313.0648666400002</v>
      </c>
      <c r="L67" s="130">
        <f t="shared" si="5"/>
        <v>0.21290778305481339</v>
      </c>
      <c r="M67" s="131">
        <f t="shared" si="6"/>
        <v>230.48885799000004</v>
      </c>
      <c r="N67" s="3"/>
      <c r="O67" s="3"/>
      <c r="P67" s="11"/>
    </row>
    <row r="68" spans="2:16" x14ac:dyDescent="0.25">
      <c r="B68" s="16"/>
      <c r="C68" s="3"/>
      <c r="D68" s="160" t="s">
        <v>27</v>
      </c>
      <c r="E68" s="160"/>
      <c r="F68" s="19">
        <v>277.32847915999992</v>
      </c>
      <c r="G68" s="19">
        <v>355.43523361000001</v>
      </c>
      <c r="H68" s="19">
        <v>406.10339087000006</v>
      </c>
      <c r="I68" s="19">
        <v>466.31892237</v>
      </c>
      <c r="J68" s="19">
        <v>506.21197177000005</v>
      </c>
      <c r="K68" s="19">
        <v>528.40310895999994</v>
      </c>
      <c r="L68" s="53">
        <f t="shared" si="5"/>
        <v>4.3837638040063132E-2</v>
      </c>
      <c r="M68" s="128">
        <f t="shared" si="6"/>
        <v>22.191137189999893</v>
      </c>
      <c r="N68" s="3"/>
      <c r="O68" s="3"/>
      <c r="P68" s="11"/>
    </row>
    <row r="69" spans="2:16" x14ac:dyDescent="0.25">
      <c r="B69" s="16"/>
      <c r="C69" s="3"/>
      <c r="D69" s="160" t="s">
        <v>20</v>
      </c>
      <c r="E69" s="160"/>
      <c r="F69" s="19">
        <f t="shared" ref="F69:J69" si="7">SUM(F62:F68)</f>
        <v>2740.5742057799998</v>
      </c>
      <c r="G69" s="19">
        <f t="shared" si="7"/>
        <v>3022.1662897799997</v>
      </c>
      <c r="H69" s="19">
        <f t="shared" si="7"/>
        <v>3262.39040892</v>
      </c>
      <c r="I69" s="19">
        <f t="shared" si="7"/>
        <v>3602.7340038300008</v>
      </c>
      <c r="J69" s="19">
        <f t="shared" si="7"/>
        <v>4058.1786446999999</v>
      </c>
      <c r="K69" s="19">
        <f>SUM(K62:K68)</f>
        <v>4612.6314036800004</v>
      </c>
      <c r="L69" s="53">
        <f t="shared" si="5"/>
        <v>0.13662601071150937</v>
      </c>
      <c r="M69" s="128">
        <f t="shared" si="6"/>
        <v>554.45275898000045</v>
      </c>
      <c r="N69" s="3"/>
      <c r="O69" s="3"/>
      <c r="P69" s="11"/>
    </row>
    <row r="70" spans="2:16" x14ac:dyDescent="0.25">
      <c r="B70" s="16"/>
      <c r="C70" s="17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7"/>
      <c r="O70" s="17"/>
      <c r="P70" s="11"/>
    </row>
    <row r="71" spans="2:16" x14ac:dyDescent="0.25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1"/>
    </row>
    <row r="72" spans="2:16" x14ac:dyDescent="0.25">
      <c r="B72" s="16"/>
      <c r="C72" s="17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7"/>
      <c r="O72" s="17"/>
      <c r="P72" s="11"/>
    </row>
    <row r="73" spans="2:16" x14ac:dyDescent="0.25">
      <c r="B73" s="16"/>
      <c r="C73" s="17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17"/>
      <c r="O73" s="17"/>
      <c r="P73" s="11"/>
    </row>
    <row r="74" spans="2:16" x14ac:dyDescent="0.25">
      <c r="B74" s="16"/>
      <c r="C74" s="17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17"/>
      <c r="O74" s="17"/>
      <c r="P74" s="11"/>
    </row>
    <row r="75" spans="2:16" x14ac:dyDescent="0.25">
      <c r="B75" s="16"/>
      <c r="C75" s="17"/>
      <c r="D75" s="47" t="s">
        <v>13</v>
      </c>
      <c r="E75" s="56"/>
      <c r="F75" s="19">
        <v>424.14203583999995</v>
      </c>
      <c r="G75" s="19">
        <v>491.45921323999994</v>
      </c>
      <c r="H75" s="19">
        <v>531.95162331000006</v>
      </c>
      <c r="I75" s="19">
        <v>582.87534544999994</v>
      </c>
      <c r="J75" s="19">
        <v>564.29899080999996</v>
      </c>
      <c r="K75" s="19">
        <v>682.13927836999983</v>
      </c>
      <c r="L75" s="53">
        <f>+IFERROR(K75/J75-1,0)</f>
        <v>0.20882597608556908</v>
      </c>
      <c r="M75" s="54">
        <f>+K75-J75</f>
        <v>117.84028755999987</v>
      </c>
      <c r="N75" s="17"/>
      <c r="O75" s="17"/>
      <c r="P75" s="11"/>
    </row>
    <row r="76" spans="2:16" x14ac:dyDescent="0.25">
      <c r="B76" s="16"/>
      <c r="C76" s="17"/>
      <c r="D76" s="47" t="s">
        <v>15</v>
      </c>
      <c r="E76" s="56"/>
      <c r="F76" s="19">
        <v>144.25661567</v>
      </c>
      <c r="G76" s="19">
        <v>173.01253181999999</v>
      </c>
      <c r="H76" s="19">
        <v>205.34385897000004</v>
      </c>
      <c r="I76" s="19">
        <v>235.21933474000002</v>
      </c>
      <c r="J76" s="19">
        <v>279.59797776999994</v>
      </c>
      <c r="K76" s="19">
        <v>333.55019044999995</v>
      </c>
      <c r="L76" s="53">
        <f t="shared" ref="L76:L80" si="8">+IFERROR(K76/J76-1,0)</f>
        <v>0.1929635296732426</v>
      </c>
      <c r="M76" s="54">
        <f t="shared" ref="M76:M80" si="9">+K76-J76</f>
        <v>53.952212680000002</v>
      </c>
      <c r="N76" s="17"/>
      <c r="O76" s="17"/>
      <c r="P76" s="11"/>
    </row>
    <row r="77" spans="2:16" x14ac:dyDescent="0.25">
      <c r="B77" s="16"/>
      <c r="C77" s="17"/>
      <c r="D77" s="47" t="s">
        <v>16</v>
      </c>
      <c r="E77" s="56"/>
      <c r="F77" s="19">
        <v>7.0965310099999988</v>
      </c>
      <c r="G77" s="19">
        <v>0.67742543999999993</v>
      </c>
      <c r="H77" s="19">
        <v>1.1283627200000002</v>
      </c>
      <c r="I77" s="19">
        <v>3.5312208600000003</v>
      </c>
      <c r="J77" s="19">
        <v>22.976806189999998</v>
      </c>
      <c r="K77" s="19">
        <v>42.419034119999999</v>
      </c>
      <c r="L77" s="53">
        <f t="shared" si="8"/>
        <v>0.84616755563102064</v>
      </c>
      <c r="M77" s="54">
        <f t="shared" si="9"/>
        <v>19.442227930000001</v>
      </c>
      <c r="N77" s="17"/>
      <c r="O77" s="17"/>
      <c r="P77" s="11"/>
    </row>
    <row r="78" spans="2:16" x14ac:dyDescent="0.25">
      <c r="B78" s="16"/>
      <c r="C78" s="17"/>
      <c r="D78" s="47" t="s">
        <v>17</v>
      </c>
      <c r="E78" s="56"/>
      <c r="F78" s="19">
        <v>15.094191349999999</v>
      </c>
      <c r="G78" s="19">
        <v>17.047547020000003</v>
      </c>
      <c r="H78" s="19">
        <v>18.401412410000002</v>
      </c>
      <c r="I78" s="19">
        <v>16.798826089999999</v>
      </c>
      <c r="J78" s="19">
        <v>4.27133611</v>
      </c>
      <c r="K78" s="19">
        <v>0.84612414000000002</v>
      </c>
      <c r="L78" s="53">
        <f t="shared" si="8"/>
        <v>-0.80190644842510417</v>
      </c>
      <c r="M78" s="54">
        <f t="shared" si="9"/>
        <v>-3.4252119699999999</v>
      </c>
      <c r="N78" s="17"/>
      <c r="O78" s="17"/>
      <c r="P78" s="11"/>
    </row>
    <row r="79" spans="2:16" x14ac:dyDescent="0.25">
      <c r="B79" s="16"/>
      <c r="C79" s="17"/>
      <c r="D79" s="47" t="s">
        <v>14</v>
      </c>
      <c r="E79" s="56"/>
      <c r="F79" s="19">
        <v>125.37804792000001</v>
      </c>
      <c r="G79" s="19">
        <v>161.76120138000005</v>
      </c>
      <c r="H79" s="19">
        <v>182.37642847999999</v>
      </c>
      <c r="I79" s="19">
        <v>187.41433191000004</v>
      </c>
      <c r="J79" s="19">
        <v>211.43089776999997</v>
      </c>
      <c r="K79" s="19">
        <v>254.11023956</v>
      </c>
      <c r="L79" s="53">
        <f t="shared" si="8"/>
        <v>0.20185953065586326</v>
      </c>
      <c r="M79" s="54">
        <f t="shared" si="9"/>
        <v>42.679341790000024</v>
      </c>
      <c r="N79" s="17"/>
      <c r="O79" s="17"/>
      <c r="P79" s="11"/>
    </row>
    <row r="80" spans="2:16" x14ac:dyDescent="0.25">
      <c r="B80" s="16"/>
      <c r="C80" s="17"/>
      <c r="D80" s="47" t="s">
        <v>20</v>
      </c>
      <c r="E80" s="56"/>
      <c r="F80" s="19">
        <f t="shared" ref="F80:J80" si="10">SUM(F75:F79)</f>
        <v>715.96742178999989</v>
      </c>
      <c r="G80" s="19">
        <f t="shared" si="10"/>
        <v>843.95791889999987</v>
      </c>
      <c r="H80" s="19">
        <f t="shared" si="10"/>
        <v>939.20168589000014</v>
      </c>
      <c r="I80" s="19">
        <f t="shared" si="10"/>
        <v>1025.8390590500001</v>
      </c>
      <c r="J80" s="19">
        <f t="shared" si="10"/>
        <v>1082.5760086499999</v>
      </c>
      <c r="K80" s="19">
        <f>SUM(K75:K79)</f>
        <v>1313.06486664</v>
      </c>
      <c r="L80" s="53">
        <f t="shared" si="8"/>
        <v>0.21290778305481339</v>
      </c>
      <c r="M80" s="54">
        <f t="shared" si="9"/>
        <v>230.48885799000004</v>
      </c>
      <c r="N80" s="17"/>
      <c r="O80" s="17"/>
      <c r="P80" s="11"/>
    </row>
    <row r="81" spans="2:16" x14ac:dyDescent="0.25">
      <c r="B81" s="16"/>
      <c r="C81" s="17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7"/>
      <c r="O81" s="17"/>
      <c r="P81" s="11"/>
    </row>
    <row r="82" spans="2:16" x14ac:dyDescent="0.2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1"/>
    </row>
    <row r="83" spans="2:16" x14ac:dyDescent="0.25">
      <c r="B83" s="16"/>
      <c r="C83" s="17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17"/>
      <c r="P83" s="11"/>
    </row>
    <row r="84" spans="2:16" x14ac:dyDescent="0.25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2.5289329468256672E-2</v>
      </c>
      <c r="G91" s="89">
        <v>3.7260933433474148E-2</v>
      </c>
      <c r="H91" s="89">
        <v>3.4201360134992587E-2</v>
      </c>
      <c r="I91" s="89">
        <v>6.6356695909567345E-2</v>
      </c>
      <c r="J91" s="89">
        <v>5.2040221770546374E-2</v>
      </c>
      <c r="K91" s="89">
        <v>1.03777991505051E-2</v>
      </c>
      <c r="L91" s="89">
        <v>3.8444028970581967E-2</v>
      </c>
      <c r="M91" s="89">
        <v>3.0153269905323795E-2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2.8799186836877308E-2</v>
      </c>
      <c r="G92" s="89">
        <v>4.9881318916407263E-2</v>
      </c>
      <c r="H92" s="89">
        <v>3.8486777084347258E-2</v>
      </c>
      <c r="I92" s="89">
        <v>0.1076474714008164</v>
      </c>
      <c r="J92" s="89">
        <v>6.305672424434762E-2</v>
      </c>
      <c r="K92" s="89">
        <v>1.0807805553969908E-2</v>
      </c>
      <c r="L92" s="89">
        <v>1.8812193113147455E-2</v>
      </c>
      <c r="M92" s="89">
        <v>3.3808771851501211E-2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4.7056228286246442E-2</v>
      </c>
      <c r="G93" s="89">
        <v>5.1528294078337186E-2</v>
      </c>
      <c r="H93" s="89">
        <v>4.1536020346019324E-2</v>
      </c>
      <c r="I93" s="89">
        <v>0.10136403472909757</v>
      </c>
      <c r="J93" s="89">
        <v>5.5458796072556465E-2</v>
      </c>
      <c r="K93" s="89">
        <v>1.0390232307259599E-2</v>
      </c>
      <c r="L93" s="89">
        <v>1.296113796687939E-2</v>
      </c>
      <c r="M93" s="89">
        <v>4.3714101922035245E-2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6.1518048779359E-2</v>
      </c>
      <c r="G94" s="89">
        <v>4.7022849015484904E-2</v>
      </c>
      <c r="H94" s="89">
        <v>3.3659945561599083E-2</v>
      </c>
      <c r="I94" s="89">
        <v>8.7825027241210801E-2</v>
      </c>
      <c r="J94" s="89">
        <v>4.7755557104682309E-2</v>
      </c>
      <c r="K94" s="89">
        <v>1.22344777711977E-2</v>
      </c>
      <c r="L94" s="89">
        <v>1.3588430186074075E-2</v>
      </c>
      <c r="M94" s="89">
        <v>4.8793887397989601E-2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5.7258337076593738E-2</v>
      </c>
      <c r="G95" s="89">
        <v>5.7547904758430836E-2</v>
      </c>
      <c r="H95" s="89">
        <v>3.8161497105319873E-2</v>
      </c>
      <c r="I95" s="89">
        <v>4.1248510129805266E-2</v>
      </c>
      <c r="J95" s="89">
        <v>9.8312882629953954E-2</v>
      </c>
      <c r="K95" s="89">
        <v>1.3435933537005595E-2</v>
      </c>
      <c r="L95" s="89">
        <v>2.1831706429836773E-2</v>
      </c>
      <c r="M95" s="89">
        <v>4.8954394008891879E-2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5.7095538634465752E-2</v>
      </c>
      <c r="G96" s="89">
        <v>6.7287146012367058E-2</v>
      </c>
      <c r="H96" s="89">
        <v>3.6982039768351391E-2</v>
      </c>
      <c r="I96" s="89">
        <v>4.5469234839518195E-2</v>
      </c>
      <c r="J96" s="89">
        <v>0.24224351996386723</v>
      </c>
      <c r="K96" s="89">
        <v>1.4914802693704009E-2</v>
      </c>
      <c r="L96" s="89">
        <v>3.4923968913579392E-2</v>
      </c>
      <c r="M96" s="89">
        <v>4.9733243844937818E-2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mergeCells count="39">
    <mergeCell ref="E88:M88"/>
    <mergeCell ref="E89:M89"/>
    <mergeCell ref="E97:M97"/>
    <mergeCell ref="D69:E69"/>
    <mergeCell ref="D70:M70"/>
    <mergeCell ref="D72:M72"/>
    <mergeCell ref="D73:M73"/>
    <mergeCell ref="D74:E74"/>
    <mergeCell ref="D81:M81"/>
    <mergeCell ref="D68:E68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67:E67"/>
    <mergeCell ref="D54:E54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G14:H16"/>
    <mergeCell ref="B1:P2"/>
    <mergeCell ref="C8:G9"/>
    <mergeCell ref="J8:M9"/>
    <mergeCell ref="G10:H12"/>
    <mergeCell ref="M10:N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Q99"/>
  <sheetViews>
    <sheetView workbookViewId="0">
      <selection activeCell="B11" sqref="B11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80" t="s">
        <v>117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1.9309519812323397E-2</v>
      </c>
      <c r="F11" s="80">
        <v>2.1572856104456445E-2</v>
      </c>
      <c r="G11" s="172"/>
      <c r="H11" s="173"/>
      <c r="I11" s="78"/>
      <c r="J11" s="3"/>
      <c r="K11" s="79">
        <v>2007</v>
      </c>
      <c r="L11" s="80">
        <v>5.8499999999999996E-2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4.1776533579177037E-2</v>
      </c>
      <c r="F12" s="80">
        <v>4.5474630925740729E-2</v>
      </c>
      <c r="G12" s="172"/>
      <c r="H12" s="173"/>
      <c r="I12" s="78"/>
      <c r="J12" s="3"/>
      <c r="K12" s="79">
        <v>2008</v>
      </c>
      <c r="L12" s="80">
        <v>7.1099999999999997E-2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4.733570093342869E-2</v>
      </c>
      <c r="F13" s="80">
        <v>4.0959523555779108E-2</v>
      </c>
      <c r="G13" s="81"/>
      <c r="H13" s="82"/>
      <c r="I13" s="78"/>
      <c r="J13" s="3"/>
      <c r="K13" s="79">
        <v>2009</v>
      </c>
      <c r="L13" s="80">
        <v>0.1011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5.1397259504436667E-2</v>
      </c>
      <c r="F14" s="80">
        <v>4.4808210388914999E-2</v>
      </c>
      <c r="G14" s="172" t="s">
        <v>71</v>
      </c>
      <c r="H14" s="173"/>
      <c r="I14" s="83"/>
      <c r="J14" s="3"/>
      <c r="K14" s="79">
        <v>2010</v>
      </c>
      <c r="L14" s="80">
        <v>0.1085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5.386125501740812E-2</v>
      </c>
      <c r="F15" s="80">
        <v>3.6390901894797205E-2</v>
      </c>
      <c r="G15" s="172"/>
      <c r="H15" s="173"/>
      <c r="I15" s="83"/>
      <c r="J15" s="3"/>
      <c r="K15" s="79">
        <v>2011</v>
      </c>
      <c r="L15" s="80">
        <v>0.13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6.5817417162353092E-2</v>
      </c>
      <c r="F16" s="80">
        <v>4.556810400989416E-2</v>
      </c>
      <c r="G16" s="172"/>
      <c r="H16" s="173"/>
      <c r="I16" s="83"/>
      <c r="J16" s="3"/>
      <c r="K16" s="79">
        <v>2012</v>
      </c>
      <c r="L16" s="80">
        <v>0.1399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7.4854248733710868E-2</v>
      </c>
      <c r="F17" s="80">
        <v>5.5913244247169515E-2</v>
      </c>
      <c r="G17" s="3"/>
      <c r="H17" s="3"/>
      <c r="I17" s="3"/>
      <c r="J17" s="3"/>
      <c r="K17" s="79">
        <v>2013</v>
      </c>
      <c r="L17" s="80">
        <v>0.15939999999999999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8.4351445311090609E-2</v>
      </c>
      <c r="F18" s="80">
        <v>5.9598338781482879E-2</v>
      </c>
      <c r="G18" s="3"/>
      <c r="H18" s="3"/>
      <c r="I18" s="3"/>
      <c r="J18" s="3"/>
      <c r="K18" s="79">
        <v>2014</v>
      </c>
      <c r="L18" s="80">
        <v>0.1696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9.5211464241907962E-2</v>
      </c>
      <c r="F19" s="80">
        <v>6.666480898391379E-2</v>
      </c>
      <c r="G19" s="3"/>
      <c r="H19" s="3"/>
      <c r="I19" s="3"/>
      <c r="J19" s="3"/>
      <c r="K19" s="79">
        <v>2015</v>
      </c>
      <c r="L19" s="80">
        <v>0.17460000000000001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0.10184597003254978</v>
      </c>
      <c r="F20" s="80">
        <v>6.3942646359483532E-2</v>
      </c>
      <c r="G20" s="3"/>
      <c r="H20" s="3"/>
      <c r="I20" s="3"/>
      <c r="J20" s="3"/>
      <c r="K20" s="79">
        <v>2016</v>
      </c>
      <c r="L20" s="80">
        <v>0.19359999999999999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G27" s="162" t="s">
        <v>65</v>
      </c>
      <c r="H27" s="162"/>
      <c r="I27" s="162"/>
      <c r="J27" s="162"/>
      <c r="K27" s="162"/>
      <c r="N27" s="35"/>
      <c r="O27" s="35"/>
      <c r="P27" s="36"/>
    </row>
    <row r="28" spans="2:16" x14ac:dyDescent="0.25">
      <c r="B28" s="34"/>
      <c r="C28" s="125" t="s">
        <v>61</v>
      </c>
      <c r="D28" s="125" t="s">
        <v>60</v>
      </c>
      <c r="E28" s="125" t="s">
        <v>1</v>
      </c>
      <c r="G28" s="125" t="s">
        <v>61</v>
      </c>
      <c r="H28" s="125" t="s">
        <v>60</v>
      </c>
      <c r="I28" s="125" t="s">
        <v>62</v>
      </c>
      <c r="J28" s="125" t="s">
        <v>1</v>
      </c>
      <c r="K28" s="125" t="s">
        <v>63</v>
      </c>
      <c r="M28" s="125" t="s">
        <v>67</v>
      </c>
      <c r="N28" s="125" t="s">
        <v>68</v>
      </c>
      <c r="O28" s="35"/>
      <c r="P28" s="36"/>
    </row>
    <row r="29" spans="2:16" x14ac:dyDescent="0.25">
      <c r="B29" s="34"/>
      <c r="C29" s="73">
        <v>42552</v>
      </c>
      <c r="D29" s="19">
        <v>168.69414828000004</v>
      </c>
      <c r="E29" s="19">
        <v>502.24078286000008</v>
      </c>
      <c r="G29" s="73">
        <v>40725</v>
      </c>
      <c r="H29" s="19">
        <v>88.306650000000005</v>
      </c>
      <c r="I29" s="21">
        <f>+H29/G42-1</f>
        <v>0.2066833779929409</v>
      </c>
      <c r="J29" s="19">
        <v>227.91140999999999</v>
      </c>
      <c r="K29" s="21">
        <f>+J29/H42-1</f>
        <v>0.15737985123383202</v>
      </c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181.87079675000001</v>
      </c>
      <c r="E30" s="19">
        <v>520.91495860000009</v>
      </c>
      <c r="G30" s="73">
        <v>40878</v>
      </c>
      <c r="H30" s="19">
        <v>98.834560549999992</v>
      </c>
      <c r="I30" s="21">
        <f t="shared" ref="I30:I40" si="0">+H30/H29-1</f>
        <v>0.11921990642833791</v>
      </c>
      <c r="J30" s="19">
        <v>263.89138839999998</v>
      </c>
      <c r="K30" s="21">
        <f t="shared" ref="K30:K41" si="1">+J30/J29-1</f>
        <v>0.15786826293602418</v>
      </c>
      <c r="M30" s="19">
        <v>5538.2179999999998</v>
      </c>
      <c r="N30" s="21">
        <f>+H30/M30</f>
        <v>1.7845913712677977E-2</v>
      </c>
      <c r="O30" s="35"/>
      <c r="P30" s="36"/>
    </row>
    <row r="31" spans="2:16" x14ac:dyDescent="0.25">
      <c r="B31" s="34"/>
      <c r="C31" s="73">
        <v>42614</v>
      </c>
      <c r="D31" s="19">
        <v>188.27165014999997</v>
      </c>
      <c r="E31" s="19">
        <v>539.56595928000002</v>
      </c>
      <c r="G31" s="73">
        <v>41091</v>
      </c>
      <c r="H31" s="19">
        <v>107.82832429</v>
      </c>
      <c r="I31" s="21">
        <f t="shared" si="0"/>
        <v>9.0998165924460084E-2</v>
      </c>
      <c r="J31" s="19">
        <v>289.75528079000003</v>
      </c>
      <c r="K31" s="21">
        <f t="shared" si="1"/>
        <v>9.8009611252627193E-2</v>
      </c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191.33849826000002</v>
      </c>
      <c r="E32" s="19">
        <v>545.2078133</v>
      </c>
      <c r="G32" s="73">
        <v>41244</v>
      </c>
      <c r="H32" s="19">
        <v>109.98728930999999</v>
      </c>
      <c r="I32" s="21">
        <f t="shared" si="0"/>
        <v>2.0022244008851997E-2</v>
      </c>
      <c r="J32" s="19">
        <v>304.22569256999998</v>
      </c>
      <c r="K32" s="21">
        <f t="shared" si="1"/>
        <v>4.9940114087126508E-2</v>
      </c>
      <c r="M32" s="19">
        <v>5245.924</v>
      </c>
      <c r="N32" s="21">
        <f>+H32/M32</f>
        <v>2.0966237656130739E-2</v>
      </c>
      <c r="O32" s="35"/>
      <c r="P32" s="36"/>
    </row>
    <row r="33" spans="2:16" x14ac:dyDescent="0.25">
      <c r="B33" s="34"/>
      <c r="C33" s="73">
        <v>42675</v>
      </c>
      <c r="D33" s="19">
        <v>186.90846554000001</v>
      </c>
      <c r="E33" s="19">
        <v>514.53705689999993</v>
      </c>
      <c r="G33" s="73">
        <v>41456</v>
      </c>
      <c r="H33" s="19">
        <v>114.57976239</v>
      </c>
      <c r="I33" s="21">
        <f t="shared" si="0"/>
        <v>4.1754580086577953E-2</v>
      </c>
      <c r="J33" s="19">
        <v>331.21288019000002</v>
      </c>
      <c r="K33" s="21">
        <f t="shared" si="1"/>
        <v>8.8707785959893926E-2</v>
      </c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194.08080956999999</v>
      </c>
      <c r="E34" s="19">
        <v>554.52219911999998</v>
      </c>
      <c r="G34" s="73">
        <v>41609</v>
      </c>
      <c r="H34" s="19">
        <v>118.78104052</v>
      </c>
      <c r="I34" s="21">
        <f t="shared" si="0"/>
        <v>3.6666842750990636E-2</v>
      </c>
      <c r="J34" s="19">
        <v>351.00079647000001</v>
      </c>
      <c r="K34" s="21">
        <f t="shared" si="1"/>
        <v>5.9743800629518562E-2</v>
      </c>
      <c r="M34" s="19">
        <v>5056.902</v>
      </c>
      <c r="N34" s="21">
        <f>+H34/M34</f>
        <v>2.3488895082404208E-2</v>
      </c>
      <c r="O34" s="35"/>
      <c r="P34" s="36"/>
    </row>
    <row r="35" spans="2:16" x14ac:dyDescent="0.25">
      <c r="B35" s="34"/>
      <c r="C35" s="73">
        <v>42736</v>
      </c>
      <c r="D35" s="19">
        <v>193.89390366000001</v>
      </c>
      <c r="E35" s="19">
        <v>551.54893132000007</v>
      </c>
      <c r="G35" s="73">
        <v>41821</v>
      </c>
      <c r="H35" s="19">
        <v>124.85029011</v>
      </c>
      <c r="I35" s="21">
        <f t="shared" si="0"/>
        <v>5.1096114021480288E-2</v>
      </c>
      <c r="J35" s="19">
        <v>375.75672777</v>
      </c>
      <c r="K35" s="21">
        <f t="shared" si="1"/>
        <v>7.052955876160194E-2</v>
      </c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194.62450529</v>
      </c>
      <c r="E36" s="19">
        <v>550.88737376000006</v>
      </c>
      <c r="G36" s="73">
        <v>41974</v>
      </c>
      <c r="H36" s="19">
        <v>132.64533226</v>
      </c>
      <c r="I36" s="21">
        <f t="shared" si="0"/>
        <v>6.2435114432911165E-2</v>
      </c>
      <c r="J36" s="19">
        <v>408.07705862</v>
      </c>
      <c r="K36" s="21">
        <f t="shared" si="1"/>
        <v>8.6013977824991095E-2</v>
      </c>
      <c r="M36" s="19">
        <v>5127.4290000000001</v>
      </c>
      <c r="N36" s="21">
        <f>+H36/M36</f>
        <v>2.5869755048777858E-2</v>
      </c>
      <c r="O36" s="35"/>
      <c r="P36" s="36"/>
    </row>
    <row r="37" spans="2:16" x14ac:dyDescent="0.25">
      <c r="B37" s="34"/>
      <c r="C37" s="73">
        <v>42795</v>
      </c>
      <c r="D37" s="19">
        <v>195.25009625000001</v>
      </c>
      <c r="E37" s="19">
        <v>552.78440879000004</v>
      </c>
      <c r="G37" s="73">
        <v>42186</v>
      </c>
      <c r="H37" s="19">
        <v>145.77544755000002</v>
      </c>
      <c r="I37" s="21">
        <f t="shared" si="0"/>
        <v>9.8986636516266602E-2</v>
      </c>
      <c r="J37" s="19">
        <v>434.67150764000002</v>
      </c>
      <c r="K37" s="21">
        <f t="shared" si="1"/>
        <v>6.5170164453583368E-2</v>
      </c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196.94153360999999</v>
      </c>
      <c r="E38" s="19">
        <v>553.50419579000004</v>
      </c>
      <c r="G38" s="73">
        <v>42339</v>
      </c>
      <c r="H38" s="19">
        <v>157.66729572000003</v>
      </c>
      <c r="I38" s="21">
        <f t="shared" si="0"/>
        <v>8.1576481978703486E-2</v>
      </c>
      <c r="J38" s="19">
        <v>472.04275920000003</v>
      </c>
      <c r="K38" s="21">
        <f t="shared" si="1"/>
        <v>8.597584820524129E-2</v>
      </c>
      <c r="M38" s="19">
        <v>5230.8159999999998</v>
      </c>
      <c r="N38" s="21">
        <f>+H38/M38</f>
        <v>3.0142007617931892E-2</v>
      </c>
      <c r="O38" s="35"/>
      <c r="P38" s="36"/>
    </row>
    <row r="39" spans="2:16" x14ac:dyDescent="0.25">
      <c r="B39" s="34"/>
      <c r="C39" s="73">
        <v>42856</v>
      </c>
      <c r="D39" s="19">
        <v>197.9037763</v>
      </c>
      <c r="E39" s="19">
        <v>553.62012045999995</v>
      </c>
      <c r="G39" s="73">
        <v>42552</v>
      </c>
      <c r="H39" s="19">
        <v>168.69414828000004</v>
      </c>
      <c r="I39" s="21">
        <f t="shared" si="0"/>
        <v>6.9937475046077502E-2</v>
      </c>
      <c r="J39" s="19">
        <v>502.24078286000008</v>
      </c>
      <c r="K39" s="21">
        <f t="shared" si="1"/>
        <v>6.3973068268600386E-2</v>
      </c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197.72563157000002</v>
      </c>
      <c r="E40" s="19">
        <v>550.45604868000009</v>
      </c>
      <c r="G40" s="73">
        <v>42705</v>
      </c>
      <c r="H40" s="19">
        <v>194.08080956999999</v>
      </c>
      <c r="I40" s="21">
        <f t="shared" si="0"/>
        <v>0.1504892822237256</v>
      </c>
      <c r="J40" s="19">
        <v>554.52219911999998</v>
      </c>
      <c r="K40" s="21">
        <f t="shared" si="1"/>
        <v>0.10409631802954045</v>
      </c>
      <c r="L40" s="35"/>
      <c r="M40" s="19">
        <v>5592.6679999999997</v>
      </c>
      <c r="N40" s="21">
        <f>+H40/M40</f>
        <v>3.4702723202950717E-2</v>
      </c>
      <c r="O40" s="35"/>
      <c r="P40" s="36"/>
    </row>
    <row r="41" spans="2:16" x14ac:dyDescent="0.25">
      <c r="B41" s="34"/>
      <c r="C41" s="73">
        <v>42917</v>
      </c>
      <c r="D41" s="19">
        <v>197.00257684999994</v>
      </c>
      <c r="E41" s="19">
        <v>559.30949976999989</v>
      </c>
      <c r="G41" s="73">
        <v>42917</v>
      </c>
      <c r="H41" s="19">
        <v>197.00257684999994</v>
      </c>
      <c r="I41" s="21">
        <f>+H41/H40-1</f>
        <v>1.5054385265979464E-2</v>
      </c>
      <c r="J41" s="19">
        <v>559.30949976999989</v>
      </c>
      <c r="K41" s="21">
        <f t="shared" si="1"/>
        <v>8.6331992796628843E-3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73.18129313</v>
      </c>
      <c r="H42" s="75">
        <v>196.92014662</v>
      </c>
      <c r="I42" s="87">
        <f>+(H41/H29)^(1/6)-1</f>
        <v>0.14308822091039719</v>
      </c>
      <c r="J42" s="75"/>
      <c r="K42" s="87">
        <f>+(J41/J29)^(1/6)-1</f>
        <v>0.16139785958785602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5"/>
      <c r="O45" s="35"/>
      <c r="P45" s="36"/>
    </row>
    <row r="46" spans="2:16" x14ac:dyDescent="0.25">
      <c r="B46" s="16"/>
      <c r="C46" s="17"/>
      <c r="D46" s="161" t="s">
        <v>29</v>
      </c>
      <c r="E46" s="161"/>
      <c r="F46" s="161"/>
      <c r="G46" s="161"/>
      <c r="H46" s="161"/>
      <c r="I46" s="161"/>
      <c r="J46" s="161"/>
      <c r="K46" s="161"/>
      <c r="L46" s="17"/>
      <c r="M46" s="17"/>
      <c r="N46" s="35"/>
      <c r="O46" s="35"/>
      <c r="P46" s="36"/>
    </row>
    <row r="47" spans="2:16" x14ac:dyDescent="0.25">
      <c r="B47" s="16"/>
      <c r="C47" s="17"/>
      <c r="D47" s="174" t="s">
        <v>94</v>
      </c>
      <c r="E47" s="174"/>
      <c r="F47" s="174"/>
      <c r="G47" s="174"/>
      <c r="H47" s="174"/>
      <c r="I47" s="174"/>
      <c r="J47" s="174"/>
      <c r="K47" s="174"/>
      <c r="L47" s="17"/>
      <c r="M47" s="17"/>
      <c r="N47" s="35"/>
      <c r="O47" s="35"/>
      <c r="P47" s="36"/>
    </row>
    <row r="48" spans="2:16" ht="48" x14ac:dyDescent="0.25">
      <c r="B48" s="16"/>
      <c r="C48" s="17"/>
      <c r="D48" s="167" t="s">
        <v>28</v>
      </c>
      <c r="E48" s="167"/>
      <c r="F48" s="125" t="s">
        <v>13</v>
      </c>
      <c r="G48" s="125" t="s">
        <v>15</v>
      </c>
      <c r="H48" s="125" t="s">
        <v>16</v>
      </c>
      <c r="I48" s="125" t="s">
        <v>17</v>
      </c>
      <c r="J48" s="125" t="s">
        <v>14</v>
      </c>
      <c r="K48" s="125" t="s">
        <v>20</v>
      </c>
      <c r="L48" s="3"/>
      <c r="M48" s="125" t="s">
        <v>10</v>
      </c>
      <c r="N48" s="35"/>
      <c r="O48" s="35"/>
      <c r="P48" s="36"/>
    </row>
    <row r="49" spans="2:16" x14ac:dyDescent="0.25">
      <c r="B49" s="16"/>
      <c r="C49" s="17"/>
      <c r="D49" s="160" t="s">
        <v>21</v>
      </c>
      <c r="E49" s="160"/>
      <c r="F49" s="19">
        <v>2.8765000000000003E-4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2.8765000000000003E-4</v>
      </c>
      <c r="L49" s="3"/>
      <c r="M49" s="21">
        <f>+K49/K$56</f>
        <v>5.1429485842505424E-7</v>
      </c>
      <c r="N49" s="35"/>
      <c r="O49" s="35"/>
      <c r="P49" s="36"/>
    </row>
    <row r="50" spans="2:16" x14ac:dyDescent="0.25">
      <c r="B50" s="22"/>
      <c r="C50" s="23"/>
      <c r="D50" s="160" t="s">
        <v>22</v>
      </c>
      <c r="E50" s="160"/>
      <c r="F50" s="19">
        <v>28.809583200000002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28.809583200000002</v>
      </c>
      <c r="L50" s="3"/>
      <c r="M50" s="21">
        <f t="shared" ref="M50:M56" si="3">+K50/K$56</f>
        <v>5.150919698636823E-2</v>
      </c>
      <c r="N50" s="42"/>
      <c r="O50" s="42"/>
      <c r="P50" s="43"/>
    </row>
    <row r="51" spans="2:16" x14ac:dyDescent="0.25">
      <c r="B51" s="16"/>
      <c r="C51" s="3"/>
      <c r="D51" s="160" t="s">
        <v>23</v>
      </c>
      <c r="E51" s="160"/>
      <c r="F51" s="19">
        <v>57.240642489999999</v>
      </c>
      <c r="G51" s="19">
        <v>9.2034141099999989</v>
      </c>
      <c r="H51" s="19">
        <v>0</v>
      </c>
      <c r="I51" s="19">
        <v>0</v>
      </c>
      <c r="J51" s="19">
        <v>0.14633594999999999</v>
      </c>
      <c r="K51" s="20">
        <f t="shared" si="2"/>
        <v>66.59039254999999</v>
      </c>
      <c r="L51" s="3"/>
      <c r="M51" s="21">
        <f t="shared" si="3"/>
        <v>0.11905821835206339</v>
      </c>
      <c r="N51" s="3"/>
      <c r="O51" s="3"/>
      <c r="P51" s="11"/>
    </row>
    <row r="52" spans="2:16" x14ac:dyDescent="0.25">
      <c r="B52" s="16"/>
      <c r="C52" s="3"/>
      <c r="D52" s="160" t="s">
        <v>24</v>
      </c>
      <c r="E52" s="160"/>
      <c r="F52" s="19">
        <v>49.890518489999998</v>
      </c>
      <c r="G52" s="19">
        <v>67.642515790000004</v>
      </c>
      <c r="H52" s="19">
        <v>2.4611496900000001</v>
      </c>
      <c r="I52" s="19">
        <v>0</v>
      </c>
      <c r="J52" s="19">
        <v>33.421077560000001</v>
      </c>
      <c r="K52" s="20">
        <f t="shared" si="2"/>
        <v>153.41526153000001</v>
      </c>
      <c r="L52" s="3"/>
      <c r="M52" s="21">
        <f t="shared" si="3"/>
        <v>0.27429403861920398</v>
      </c>
      <c r="N52" s="3"/>
      <c r="O52" s="3"/>
      <c r="P52" s="11"/>
    </row>
    <row r="53" spans="2:16" x14ac:dyDescent="0.25">
      <c r="B53" s="16"/>
      <c r="C53" s="3"/>
      <c r="D53" s="160" t="s">
        <v>25</v>
      </c>
      <c r="E53" s="160"/>
      <c r="F53" s="19">
        <v>7.4607411999999993</v>
      </c>
      <c r="G53" s="19">
        <v>33.387735210000002</v>
      </c>
      <c r="H53" s="19">
        <v>3.3771958</v>
      </c>
      <c r="I53" s="19">
        <v>0</v>
      </c>
      <c r="J53" s="19">
        <v>25.028974299999998</v>
      </c>
      <c r="K53" s="20">
        <f t="shared" si="2"/>
        <v>69.254646510000001</v>
      </c>
      <c r="L53" s="3"/>
      <c r="M53" s="21">
        <f t="shared" si="3"/>
        <v>0.12382168823965801</v>
      </c>
      <c r="N53" s="3"/>
      <c r="O53" s="3"/>
      <c r="P53" s="11"/>
    </row>
    <row r="54" spans="2:16" x14ac:dyDescent="0.25">
      <c r="B54" s="16"/>
      <c r="C54" s="3"/>
      <c r="D54" s="160" t="s">
        <v>26</v>
      </c>
      <c r="E54" s="160"/>
      <c r="F54" s="19">
        <v>117.38079892999998</v>
      </c>
      <c r="G54" s="19">
        <v>51.283637230000004</v>
      </c>
      <c r="H54" s="19">
        <v>0.7263577</v>
      </c>
      <c r="I54" s="19">
        <v>0</v>
      </c>
      <c r="J54" s="19">
        <v>27.611782989999998</v>
      </c>
      <c r="K54" s="20">
        <f t="shared" si="2"/>
        <v>197.00257684999997</v>
      </c>
      <c r="L54" s="3"/>
      <c r="M54" s="21">
        <f t="shared" si="3"/>
        <v>0.35222462148597811</v>
      </c>
      <c r="N54" s="3"/>
      <c r="O54" s="3"/>
      <c r="P54" s="11"/>
    </row>
    <row r="55" spans="2:16" x14ac:dyDescent="0.25">
      <c r="B55" s="16"/>
      <c r="C55" s="3"/>
      <c r="D55" s="160" t="s">
        <v>27</v>
      </c>
      <c r="E55" s="160"/>
      <c r="F55" s="19">
        <v>38.042282579999998</v>
      </c>
      <c r="G55" s="19">
        <v>6.1944689000000004</v>
      </c>
      <c r="H55" s="19">
        <v>0</v>
      </c>
      <c r="I55" s="19">
        <v>0</v>
      </c>
      <c r="J55" s="19">
        <v>0</v>
      </c>
      <c r="K55" s="20">
        <f t="shared" si="2"/>
        <v>44.236751479999995</v>
      </c>
      <c r="L55" s="3"/>
      <c r="M55" s="21">
        <f t="shared" si="3"/>
        <v>7.9091722021870009E-2</v>
      </c>
      <c r="N55" s="3"/>
      <c r="O55" s="3"/>
      <c r="P55" s="11"/>
    </row>
    <row r="56" spans="2:16" x14ac:dyDescent="0.25">
      <c r="B56" s="16"/>
      <c r="C56" s="3"/>
      <c r="D56" s="160" t="s">
        <v>20</v>
      </c>
      <c r="E56" s="160"/>
      <c r="F56" s="20">
        <f t="shared" ref="F56:K56" si="4">SUM(F49:F55)</f>
        <v>298.82485453999999</v>
      </c>
      <c r="G56" s="20">
        <f t="shared" si="4"/>
        <v>167.71177124000002</v>
      </c>
      <c r="H56" s="20">
        <f t="shared" si="4"/>
        <v>6.5647031900000004</v>
      </c>
      <c r="I56" s="20">
        <f t="shared" si="4"/>
        <v>0</v>
      </c>
      <c r="J56" s="20">
        <f t="shared" si="4"/>
        <v>86.208170799999991</v>
      </c>
      <c r="K56" s="20">
        <f t="shared" si="4"/>
        <v>559.30949976999989</v>
      </c>
      <c r="L56" s="48"/>
      <c r="M56" s="24">
        <f t="shared" si="3"/>
        <v>1</v>
      </c>
      <c r="N56" s="3"/>
      <c r="O56" s="3"/>
      <c r="P56" s="11"/>
    </row>
    <row r="57" spans="2:16" x14ac:dyDescent="0.25">
      <c r="B57" s="16"/>
      <c r="C57" s="3"/>
      <c r="D57" s="3"/>
      <c r="E57" s="17"/>
      <c r="F57" s="57"/>
      <c r="G57" s="17"/>
      <c r="H57" s="17"/>
      <c r="I57" s="3"/>
      <c r="J57" s="3"/>
      <c r="K57" s="3"/>
      <c r="L57" s="3"/>
      <c r="M57" s="3"/>
      <c r="N57" s="3"/>
      <c r="O57" s="3"/>
      <c r="P57" s="11"/>
    </row>
    <row r="58" spans="2:16" x14ac:dyDescent="0.25">
      <c r="B58" s="16"/>
      <c r="C58" s="3"/>
      <c r="D58" s="3"/>
      <c r="E58" s="17"/>
      <c r="F58" s="57"/>
      <c r="G58" s="17"/>
      <c r="H58" s="17"/>
      <c r="I58" s="3"/>
      <c r="J58" s="3"/>
      <c r="K58" s="3"/>
      <c r="L58" s="3"/>
      <c r="M58" s="3"/>
      <c r="N58" s="3"/>
      <c r="O58" s="3"/>
      <c r="P58" s="11"/>
    </row>
    <row r="59" spans="2:16" x14ac:dyDescent="0.25">
      <c r="B59" s="16"/>
      <c r="C59" s="3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3"/>
      <c r="O59" s="3"/>
      <c r="P59" s="11"/>
    </row>
    <row r="60" spans="2:16" x14ac:dyDescent="0.25">
      <c r="B60" s="16"/>
      <c r="C60" s="3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N60" s="3"/>
      <c r="O60" s="3"/>
      <c r="P60" s="11"/>
    </row>
    <row r="61" spans="2:16" x14ac:dyDescent="0.25">
      <c r="B61" s="16"/>
      <c r="C61" s="3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3"/>
      <c r="O61" s="3"/>
      <c r="P61" s="11"/>
    </row>
    <row r="62" spans="2:16" x14ac:dyDescent="0.25">
      <c r="B62" s="16"/>
      <c r="C62" s="3"/>
      <c r="D62" s="166" t="s">
        <v>21</v>
      </c>
      <c r="E62" s="166"/>
      <c r="F62" s="19">
        <v>0.59163924000000001</v>
      </c>
      <c r="G62" s="19">
        <v>5.4026000000000005E-3</v>
      </c>
      <c r="H62" s="19">
        <v>2.1857599999999998E-2</v>
      </c>
      <c r="I62" s="19">
        <v>2.923E-5</v>
      </c>
      <c r="J62" s="19">
        <v>0</v>
      </c>
      <c r="K62" s="19">
        <v>2.8765000000000003E-4</v>
      </c>
      <c r="L62" s="53">
        <f>+IFERROR(K62/J62-1,0)</f>
        <v>0</v>
      </c>
      <c r="M62" s="128">
        <f>+K62-J62</f>
        <v>2.8765000000000003E-4</v>
      </c>
      <c r="N62" s="3"/>
      <c r="O62" s="3"/>
      <c r="P62" s="11"/>
    </row>
    <row r="63" spans="2:16" x14ac:dyDescent="0.25">
      <c r="B63" s="16"/>
      <c r="C63" s="3"/>
      <c r="D63" s="160" t="s">
        <v>22</v>
      </c>
      <c r="E63" s="160"/>
      <c r="F63" s="19">
        <v>2.4423283700000002</v>
      </c>
      <c r="G63" s="19">
        <v>7.8931623499999999</v>
      </c>
      <c r="H63" s="19">
        <v>18.56149134</v>
      </c>
      <c r="I63" s="19">
        <v>22.067643799999999</v>
      </c>
      <c r="J63" s="19">
        <v>30.855350050000002</v>
      </c>
      <c r="K63" s="19">
        <v>28.809583200000002</v>
      </c>
      <c r="L63" s="53">
        <f t="shared" ref="L63:L69" si="5">+IFERROR(K63/J63-1,0)</f>
        <v>-6.6301851921462762E-2</v>
      </c>
      <c r="M63" s="128">
        <f t="shared" ref="M63:M69" si="6">+K63-J63</f>
        <v>-2.0457668499999997</v>
      </c>
      <c r="N63" s="3"/>
      <c r="O63" s="3"/>
      <c r="P63" s="11"/>
    </row>
    <row r="64" spans="2:16" x14ac:dyDescent="0.25">
      <c r="B64" s="16"/>
      <c r="C64" s="3"/>
      <c r="D64" s="160" t="s">
        <v>23</v>
      </c>
      <c r="E64" s="160"/>
      <c r="F64" s="19">
        <v>43.761580319999993</v>
      </c>
      <c r="G64" s="19">
        <v>50.324870219999994</v>
      </c>
      <c r="H64" s="19">
        <v>60.955678419999998</v>
      </c>
      <c r="I64" s="19">
        <v>61.38224833999999</v>
      </c>
      <c r="J64" s="19">
        <v>56.85633653</v>
      </c>
      <c r="K64" s="19">
        <v>66.59039254999999</v>
      </c>
      <c r="L64" s="53">
        <f t="shared" si="5"/>
        <v>0.1712044182597634</v>
      </c>
      <c r="M64" s="128">
        <f t="shared" si="6"/>
        <v>9.7340560199999899</v>
      </c>
      <c r="N64" s="3"/>
      <c r="O64" s="3"/>
      <c r="P64" s="11"/>
    </row>
    <row r="65" spans="2:16" x14ac:dyDescent="0.25">
      <c r="B65" s="16"/>
      <c r="C65" s="3"/>
      <c r="D65" s="160" t="s">
        <v>24</v>
      </c>
      <c r="E65" s="160"/>
      <c r="F65" s="19">
        <v>70.706340269999998</v>
      </c>
      <c r="G65" s="19">
        <v>79.454599290000019</v>
      </c>
      <c r="H65" s="19">
        <v>90.150417570000002</v>
      </c>
      <c r="I65" s="19">
        <v>110.05175515000001</v>
      </c>
      <c r="J65" s="19">
        <v>138.21089574000001</v>
      </c>
      <c r="K65" s="19">
        <v>153.41526152999998</v>
      </c>
      <c r="L65" s="53">
        <f t="shared" si="5"/>
        <v>0.11000844548900224</v>
      </c>
      <c r="M65" s="128">
        <f t="shared" si="6"/>
        <v>15.204365789999969</v>
      </c>
      <c r="N65" s="3"/>
      <c r="O65" s="3"/>
      <c r="P65" s="11"/>
    </row>
    <row r="66" spans="2:16" x14ac:dyDescent="0.25">
      <c r="B66" s="16"/>
      <c r="C66" s="3"/>
      <c r="D66" s="160" t="s">
        <v>25</v>
      </c>
      <c r="E66" s="160"/>
      <c r="F66" s="19">
        <v>39.584293810000005</v>
      </c>
      <c r="G66" s="19">
        <v>49.400579810000011</v>
      </c>
      <c r="H66" s="19">
        <v>50.107345000000002</v>
      </c>
      <c r="I66" s="19">
        <v>56.455290220000002</v>
      </c>
      <c r="J66" s="19">
        <v>59.445090389999997</v>
      </c>
      <c r="K66" s="19">
        <v>69.254646509999986</v>
      </c>
      <c r="L66" s="53">
        <f t="shared" si="5"/>
        <v>0.16501877708726931</v>
      </c>
      <c r="M66" s="128">
        <f t="shared" si="6"/>
        <v>9.8095561199999892</v>
      </c>
      <c r="N66" s="3"/>
      <c r="O66" s="3"/>
      <c r="P66" s="11"/>
    </row>
    <row r="67" spans="2:16" x14ac:dyDescent="0.25">
      <c r="B67" s="16"/>
      <c r="C67" s="3"/>
      <c r="D67" s="160" t="s">
        <v>26</v>
      </c>
      <c r="E67" s="160"/>
      <c r="F67" s="129">
        <v>107.82832429</v>
      </c>
      <c r="G67" s="129">
        <v>114.57976239</v>
      </c>
      <c r="H67" s="129">
        <v>124.85029011</v>
      </c>
      <c r="I67" s="129">
        <v>145.77544755000002</v>
      </c>
      <c r="J67" s="129">
        <v>168.69414828000004</v>
      </c>
      <c r="K67" s="129">
        <v>197.00257684999994</v>
      </c>
      <c r="L67" s="130">
        <f t="shared" si="5"/>
        <v>0.16780919112270176</v>
      </c>
      <c r="M67" s="131">
        <f t="shared" si="6"/>
        <v>28.308428569999904</v>
      </c>
      <c r="N67" s="3"/>
      <c r="O67" s="3"/>
      <c r="P67" s="11"/>
    </row>
    <row r="68" spans="2:16" x14ac:dyDescent="0.25">
      <c r="B68" s="16"/>
      <c r="C68" s="3"/>
      <c r="D68" s="160" t="s">
        <v>27</v>
      </c>
      <c r="E68" s="160"/>
      <c r="F68" s="19">
        <v>24.840774490000001</v>
      </c>
      <c r="G68" s="19">
        <v>29.554503529999998</v>
      </c>
      <c r="H68" s="19">
        <v>31.109647729999999</v>
      </c>
      <c r="I68" s="19">
        <v>38.93909335</v>
      </c>
      <c r="J68" s="19">
        <v>48.178961870000002</v>
      </c>
      <c r="K68" s="19">
        <v>44.236751479999995</v>
      </c>
      <c r="L68" s="53">
        <f t="shared" si="5"/>
        <v>-8.1824311628738822E-2</v>
      </c>
      <c r="M68" s="128">
        <f t="shared" si="6"/>
        <v>-3.9422103900000067</v>
      </c>
      <c r="N68" s="3"/>
      <c r="O68" s="3"/>
      <c r="P68" s="11"/>
    </row>
    <row r="69" spans="2:16" x14ac:dyDescent="0.25">
      <c r="B69" s="16"/>
      <c r="C69" s="3"/>
      <c r="D69" s="160" t="s">
        <v>20</v>
      </c>
      <c r="E69" s="160"/>
      <c r="F69" s="19">
        <f t="shared" ref="F69:J69" si="7">SUM(F62:F68)</f>
        <v>289.75528079000003</v>
      </c>
      <c r="G69" s="19">
        <f t="shared" si="7"/>
        <v>331.21288019000002</v>
      </c>
      <c r="H69" s="19">
        <f t="shared" si="7"/>
        <v>375.75672777</v>
      </c>
      <c r="I69" s="19">
        <f t="shared" si="7"/>
        <v>434.67150764000002</v>
      </c>
      <c r="J69" s="19">
        <f t="shared" si="7"/>
        <v>502.24078286000008</v>
      </c>
      <c r="K69" s="19">
        <f>SUM(K62:K68)</f>
        <v>559.30949976999989</v>
      </c>
      <c r="L69" s="53">
        <f t="shared" si="5"/>
        <v>0.11362820156703157</v>
      </c>
      <c r="M69" s="128">
        <f t="shared" si="6"/>
        <v>57.068716909999807</v>
      </c>
      <c r="N69" s="3"/>
      <c r="O69" s="3"/>
      <c r="P69" s="11"/>
    </row>
    <row r="70" spans="2:16" x14ac:dyDescent="0.25">
      <c r="B70" s="16"/>
      <c r="C70" s="17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7"/>
      <c r="O70" s="17"/>
      <c r="P70" s="11"/>
    </row>
    <row r="71" spans="2:16" x14ac:dyDescent="0.25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1"/>
    </row>
    <row r="72" spans="2:16" x14ac:dyDescent="0.25">
      <c r="B72" s="16"/>
      <c r="C72" s="17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7"/>
      <c r="O72" s="17"/>
      <c r="P72" s="11"/>
    </row>
    <row r="73" spans="2:16" x14ac:dyDescent="0.25">
      <c r="B73" s="16"/>
      <c r="C73" s="17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17"/>
      <c r="O73" s="17"/>
      <c r="P73" s="11"/>
    </row>
    <row r="74" spans="2:16" x14ac:dyDescent="0.25">
      <c r="B74" s="16"/>
      <c r="C74" s="17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17"/>
      <c r="O74" s="17"/>
      <c r="P74" s="11"/>
    </row>
    <row r="75" spans="2:16" x14ac:dyDescent="0.25">
      <c r="B75" s="16"/>
      <c r="C75" s="17"/>
      <c r="D75" s="47" t="s">
        <v>13</v>
      </c>
      <c r="E75" s="56"/>
      <c r="F75" s="19">
        <v>73.409858100000008</v>
      </c>
      <c r="G75" s="19">
        <v>73.268321329999992</v>
      </c>
      <c r="H75" s="19">
        <v>76.751824009999993</v>
      </c>
      <c r="I75" s="19">
        <v>91.11886582999999</v>
      </c>
      <c r="J75" s="19">
        <v>102.32054947</v>
      </c>
      <c r="K75" s="19">
        <v>117.38079892999998</v>
      </c>
      <c r="L75" s="53">
        <f>+IFERROR(K75/J75-1,0)</f>
        <v>0.14718694864334747</v>
      </c>
      <c r="M75" s="54">
        <f>+K75-J75</f>
        <v>15.06024945999998</v>
      </c>
      <c r="N75" s="17"/>
      <c r="O75" s="17"/>
      <c r="P75" s="11"/>
    </row>
    <row r="76" spans="2:16" x14ac:dyDescent="0.25">
      <c r="B76" s="16"/>
      <c r="C76" s="17"/>
      <c r="D76" s="47" t="s">
        <v>15</v>
      </c>
      <c r="E76" s="56"/>
      <c r="F76" s="19">
        <v>18.703235549999999</v>
      </c>
      <c r="G76" s="19">
        <v>23.811854160000003</v>
      </c>
      <c r="H76" s="19">
        <v>28.740470949999999</v>
      </c>
      <c r="I76" s="19">
        <v>34.29434114</v>
      </c>
      <c r="J76" s="19">
        <v>42.641429730000006</v>
      </c>
      <c r="K76" s="19">
        <v>51.283637230000004</v>
      </c>
      <c r="L76" s="53">
        <f t="shared" ref="L76:L80" si="8">+IFERROR(K76/J76-1,0)</f>
        <v>0.2026716166582907</v>
      </c>
      <c r="M76" s="54">
        <f t="shared" ref="M76:M80" si="9">+K76-J76</f>
        <v>8.6422074999999978</v>
      </c>
      <c r="N76" s="17"/>
      <c r="O76" s="17"/>
      <c r="P76" s="11"/>
    </row>
    <row r="77" spans="2:16" x14ac:dyDescent="0.25">
      <c r="B77" s="16"/>
      <c r="C77" s="17"/>
      <c r="D77" s="47" t="s">
        <v>16</v>
      </c>
      <c r="E77" s="56"/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0.7263577</v>
      </c>
      <c r="L77" s="53">
        <f t="shared" si="8"/>
        <v>0</v>
      </c>
      <c r="M77" s="54">
        <f t="shared" si="9"/>
        <v>0.7263577</v>
      </c>
      <c r="N77" s="17"/>
      <c r="O77" s="17"/>
      <c r="P77" s="11"/>
    </row>
    <row r="78" spans="2:16" x14ac:dyDescent="0.25">
      <c r="B78" s="16"/>
      <c r="C78" s="17"/>
      <c r="D78" s="47" t="s">
        <v>17</v>
      </c>
      <c r="E78" s="56"/>
      <c r="F78" s="19">
        <v>0.30021890000000001</v>
      </c>
      <c r="G78" s="19">
        <v>0.27549550999999994</v>
      </c>
      <c r="H78" s="19">
        <v>0.14273882000000002</v>
      </c>
      <c r="I78" s="19">
        <v>8.8314009999999998E-2</v>
      </c>
      <c r="J78" s="19">
        <v>0.30229883000000002</v>
      </c>
      <c r="K78" s="19">
        <v>0</v>
      </c>
      <c r="L78" s="53">
        <f t="shared" si="8"/>
        <v>-1</v>
      </c>
      <c r="M78" s="54">
        <f t="shared" si="9"/>
        <v>-0.30229883000000002</v>
      </c>
      <c r="N78" s="17"/>
      <c r="O78" s="17"/>
      <c r="P78" s="11"/>
    </row>
    <row r="79" spans="2:16" x14ac:dyDescent="0.25">
      <c r="B79" s="16"/>
      <c r="C79" s="17"/>
      <c r="D79" s="47" t="s">
        <v>14</v>
      </c>
      <c r="E79" s="56"/>
      <c r="F79" s="19">
        <v>15.415011740000001</v>
      </c>
      <c r="G79" s="19">
        <v>17.224091389999998</v>
      </c>
      <c r="H79" s="19">
        <v>19.215256329999999</v>
      </c>
      <c r="I79" s="19">
        <v>20.27392657</v>
      </c>
      <c r="J79" s="19">
        <v>23.42987025</v>
      </c>
      <c r="K79" s="19">
        <v>27.611782989999998</v>
      </c>
      <c r="L79" s="53">
        <f t="shared" si="8"/>
        <v>0.17848638064907751</v>
      </c>
      <c r="M79" s="54">
        <f t="shared" si="9"/>
        <v>4.1819127399999978</v>
      </c>
      <c r="N79" s="17"/>
      <c r="O79" s="17"/>
      <c r="P79" s="11"/>
    </row>
    <row r="80" spans="2:16" x14ac:dyDescent="0.25">
      <c r="B80" s="16"/>
      <c r="C80" s="17"/>
      <c r="D80" s="47" t="s">
        <v>20</v>
      </c>
      <c r="E80" s="56"/>
      <c r="F80" s="19">
        <f t="shared" ref="F80:J80" si="10">SUM(F75:F79)</f>
        <v>107.82832429000001</v>
      </c>
      <c r="G80" s="19">
        <f t="shared" si="10"/>
        <v>114.57976238999998</v>
      </c>
      <c r="H80" s="19">
        <f t="shared" si="10"/>
        <v>124.85029011</v>
      </c>
      <c r="I80" s="19">
        <f t="shared" si="10"/>
        <v>145.77544755</v>
      </c>
      <c r="J80" s="19">
        <f t="shared" si="10"/>
        <v>168.69414828000001</v>
      </c>
      <c r="K80" s="19">
        <f>SUM(K75:K79)</f>
        <v>197.00257684999997</v>
      </c>
      <c r="L80" s="53">
        <f t="shared" si="8"/>
        <v>0.16780919112270198</v>
      </c>
      <c r="M80" s="54">
        <f t="shared" si="9"/>
        <v>28.308428569999961</v>
      </c>
      <c r="N80" s="17"/>
      <c r="O80" s="17"/>
      <c r="P80" s="11"/>
    </row>
    <row r="81" spans="2:16" x14ac:dyDescent="0.25">
      <c r="B81" s="16"/>
      <c r="C81" s="17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7"/>
      <c r="O81" s="17"/>
      <c r="P81" s="11"/>
    </row>
    <row r="82" spans="2:16" x14ac:dyDescent="0.2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1"/>
    </row>
    <row r="83" spans="2:16" x14ac:dyDescent="0.25">
      <c r="B83" s="16"/>
      <c r="C83" s="17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17"/>
      <c r="P83" s="11"/>
    </row>
    <row r="84" spans="2:16" x14ac:dyDescent="0.25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1.9995613630496675E-2</v>
      </c>
      <c r="G91" s="89">
        <v>2.0858863521421789E-2</v>
      </c>
      <c r="H91" s="89">
        <v>3.3975610440973511E-2</v>
      </c>
      <c r="I91" s="89">
        <v>0</v>
      </c>
      <c r="J91" s="89">
        <v>4.3026638498718552E-2</v>
      </c>
      <c r="K91" s="89">
        <v>7.5014600063440726E-3</v>
      </c>
      <c r="L91" s="89">
        <v>0</v>
      </c>
      <c r="M91" s="89">
        <v>2.1692688625586275E-2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3.3297109116960003E-2</v>
      </c>
      <c r="G92" s="89">
        <v>1.9218547962764232E-2</v>
      </c>
      <c r="H92" s="89">
        <v>2.4018179898005979E-2</v>
      </c>
      <c r="I92" s="89">
        <v>0</v>
      </c>
      <c r="J92" s="89">
        <v>2.3730747660669644E-3</v>
      </c>
      <c r="K92" s="89">
        <v>1.2622378384597161E-2</v>
      </c>
      <c r="L92" s="89">
        <v>1.8964302111127134E-2</v>
      </c>
      <c r="M92" s="89">
        <v>2.6556749516392239E-2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4.3487462964725936E-2</v>
      </c>
      <c r="G93" s="89">
        <v>3.0681811037371172E-2</v>
      </c>
      <c r="H93" s="89">
        <v>3.9354058656601569E-2</v>
      </c>
      <c r="I93" s="89">
        <v>0</v>
      </c>
      <c r="J93" s="89">
        <v>2.6022134754694587E-2</v>
      </c>
      <c r="K93" s="89">
        <v>1.3229826366446186E-2</v>
      </c>
      <c r="L93" s="89">
        <v>6.9577050814252969E-3</v>
      </c>
      <c r="M93" s="89">
        <v>3.4125366493124004E-2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4.7543766362219048E-2</v>
      </c>
      <c r="G94" s="89">
        <v>2.7464002048228055E-2</v>
      </c>
      <c r="H94" s="89">
        <v>3.545678921578279E-2</v>
      </c>
      <c r="I94" s="89">
        <v>0</v>
      </c>
      <c r="J94" s="89">
        <v>4.7613026467914973E-2</v>
      </c>
      <c r="K94" s="89">
        <v>1.9026000207991493E-2</v>
      </c>
      <c r="L94" s="89">
        <v>1.6545146875981805E-2</v>
      </c>
      <c r="M94" s="89">
        <v>3.6859362401816372E-2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5.1741413181290975E-2</v>
      </c>
      <c r="G95" s="89">
        <v>3.7777212725794429E-2</v>
      </c>
      <c r="H95" s="89">
        <v>3.5673198851641989E-2</v>
      </c>
      <c r="I95" s="89">
        <v>0</v>
      </c>
      <c r="J95" s="89">
        <v>0.10580284026192682</v>
      </c>
      <c r="K95" s="89">
        <v>1.8563699252384776E-2</v>
      </c>
      <c r="L95" s="89">
        <v>1.2424182140191255E-2</v>
      </c>
      <c r="M95" s="89">
        <v>4.1086437987551586E-2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5.3248592338459758E-2</v>
      </c>
      <c r="G96" s="89">
        <v>3.496366344430081E-2</v>
      </c>
      <c r="H96" s="89">
        <v>3.8051193859658848E-2</v>
      </c>
      <c r="I96" s="89">
        <v>0.10951033720688297</v>
      </c>
      <c r="J96" s="89">
        <v>0</v>
      </c>
      <c r="K96" s="89">
        <v>1.9370499780843174E-2</v>
      </c>
      <c r="L96" s="89">
        <v>7.7165568134896223E-2</v>
      </c>
      <c r="M96" s="89">
        <v>4.7133587724396124E-2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mergeCells count="39">
    <mergeCell ref="E88:M88"/>
    <mergeCell ref="E89:M89"/>
    <mergeCell ref="E97:M97"/>
    <mergeCell ref="D69:E69"/>
    <mergeCell ref="D70:M70"/>
    <mergeCell ref="D72:M72"/>
    <mergeCell ref="D73:M73"/>
    <mergeCell ref="D74:E74"/>
    <mergeCell ref="D81:M81"/>
    <mergeCell ref="D68:E68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67:E67"/>
    <mergeCell ref="D54:E54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G14:H16"/>
    <mergeCell ref="B1:P2"/>
    <mergeCell ref="C8:G9"/>
    <mergeCell ref="J8:M9"/>
    <mergeCell ref="G10:H12"/>
    <mergeCell ref="M10:N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3:O15"/>
  <sheetViews>
    <sheetView showGridLines="0" workbookViewId="0"/>
  </sheetViews>
  <sheetFormatPr baseColWidth="10" defaultRowHeight="15" x14ac:dyDescent="0.25"/>
  <cols>
    <col min="1" max="1" width="2.85546875" customWidth="1"/>
    <col min="2" max="2" width="12.85546875" customWidth="1"/>
    <col min="9" max="9" width="4.28515625" customWidth="1"/>
    <col min="10" max="10" width="26.28515625" customWidth="1"/>
  </cols>
  <sheetData>
    <row r="3" spans="2:15" x14ac:dyDescent="0.25">
      <c r="B3" s="168" t="s">
        <v>104</v>
      </c>
      <c r="C3" s="168"/>
      <c r="D3" s="168"/>
      <c r="E3" s="168"/>
      <c r="F3" s="168"/>
      <c r="G3" s="168"/>
      <c r="H3" s="168"/>
      <c r="J3" s="161" t="s">
        <v>106</v>
      </c>
      <c r="K3" s="161"/>
      <c r="L3" s="161"/>
      <c r="M3" s="161"/>
      <c r="N3" s="161"/>
      <c r="O3" s="161"/>
    </row>
    <row r="4" spans="2:15" x14ac:dyDescent="0.25">
      <c r="B4" s="181" t="s">
        <v>98</v>
      </c>
      <c r="C4" s="181"/>
      <c r="D4" s="181"/>
      <c r="E4" s="181"/>
      <c r="F4" s="181"/>
      <c r="G4" s="181"/>
      <c r="H4" s="181"/>
      <c r="J4" s="162" t="s">
        <v>105</v>
      </c>
      <c r="K4" s="162"/>
      <c r="L4" s="162"/>
      <c r="M4" s="162"/>
      <c r="N4" s="162"/>
      <c r="O4" s="162"/>
    </row>
    <row r="5" spans="2:15" x14ac:dyDescent="0.25">
      <c r="B5" s="107" t="s">
        <v>43</v>
      </c>
      <c r="C5" s="108">
        <v>42522</v>
      </c>
      <c r="D5" s="108">
        <v>42887</v>
      </c>
      <c r="E5" s="109" t="s">
        <v>75</v>
      </c>
      <c r="F5" s="109" t="s">
        <v>75</v>
      </c>
      <c r="G5" s="109" t="s">
        <v>76</v>
      </c>
      <c r="H5" s="109" t="s">
        <v>58</v>
      </c>
      <c r="J5" s="119" t="s">
        <v>79</v>
      </c>
      <c r="K5" s="109">
        <v>2016</v>
      </c>
      <c r="L5" s="109">
        <v>2017</v>
      </c>
      <c r="M5" s="109" t="s">
        <v>78</v>
      </c>
      <c r="N5" s="109" t="s">
        <v>40</v>
      </c>
      <c r="O5" s="109" t="s">
        <v>41</v>
      </c>
    </row>
    <row r="6" spans="2:15" x14ac:dyDescent="0.25">
      <c r="B6" s="110" t="s">
        <v>84</v>
      </c>
      <c r="C6" s="111">
        <v>779.72128959999998</v>
      </c>
      <c r="D6" s="111">
        <v>916.37540911000008</v>
      </c>
      <c r="E6" s="112">
        <f t="shared" ref="E6:F11" si="0">+C6/C$14</f>
        <v>0.1986630651485275</v>
      </c>
      <c r="F6" s="112">
        <f t="shared" si="0"/>
        <v>0.19725210652641478</v>
      </c>
      <c r="G6" s="112">
        <f t="shared" ref="G6:G13" si="1">+IFERROR(D6/C6-1,0)</f>
        <v>0.175260213274546</v>
      </c>
      <c r="H6" s="113">
        <f t="shared" ref="H6:H13" si="2">+D6-C6</f>
        <v>136.6541195100001</v>
      </c>
      <c r="J6" s="47" t="s">
        <v>13</v>
      </c>
      <c r="K6" s="19">
        <v>2378.4112329099999</v>
      </c>
      <c r="L6" s="19">
        <v>2782.8134271399999</v>
      </c>
      <c r="M6" s="118">
        <f>+L6/L$11</f>
        <v>0.59900757387899939</v>
      </c>
      <c r="N6" s="53">
        <f>+IFERROR(L6/K6-1,0)</f>
        <v>0.17003039198364855</v>
      </c>
      <c r="O6" s="54">
        <f>+L6-K6</f>
        <v>404.40219423000008</v>
      </c>
    </row>
    <row r="7" spans="2:15" x14ac:dyDescent="0.25">
      <c r="B7" s="110" t="s">
        <v>85</v>
      </c>
      <c r="C7" s="111">
        <v>188.42505008000003</v>
      </c>
      <c r="D7" s="111">
        <v>230.99606224000001</v>
      </c>
      <c r="E7" s="112">
        <f t="shared" si="0"/>
        <v>4.8008305658629541E-2</v>
      </c>
      <c r="F7" s="112">
        <f t="shared" si="0"/>
        <v>4.9722482099775929E-2</v>
      </c>
      <c r="G7" s="112">
        <f t="shared" si="1"/>
        <v>0.22593074616100939</v>
      </c>
      <c r="H7" s="113">
        <f t="shared" si="2"/>
        <v>42.571012159999981</v>
      </c>
      <c r="J7" s="47" t="s">
        <v>15</v>
      </c>
      <c r="K7" s="19">
        <v>863.78983756000002</v>
      </c>
      <c r="L7" s="19">
        <v>1008.5833086099999</v>
      </c>
      <c r="M7" s="118">
        <f t="shared" ref="M7:M11" si="3">+L7/L$11</f>
        <v>0.2171000882966978</v>
      </c>
      <c r="N7" s="53">
        <f t="shared" ref="N7:N11" si="4">+IFERROR(L7/K7-1,0)</f>
        <v>0.16762580983703956</v>
      </c>
      <c r="O7" s="54">
        <f t="shared" ref="O7:O11" si="5">+L7-K7</f>
        <v>144.79347104999988</v>
      </c>
    </row>
    <row r="8" spans="2:15" x14ac:dyDescent="0.25">
      <c r="B8" s="110" t="s">
        <v>86</v>
      </c>
      <c r="C8" s="111">
        <v>209.74030735000002</v>
      </c>
      <c r="D8" s="111">
        <v>253.75279114000006</v>
      </c>
      <c r="E8" s="112">
        <f t="shared" si="0"/>
        <v>5.3439162043043484E-2</v>
      </c>
      <c r="F8" s="112">
        <f t="shared" si="0"/>
        <v>5.4620925105285177E-2</v>
      </c>
      <c r="G8" s="112">
        <f t="shared" si="1"/>
        <v>0.20984275433789201</v>
      </c>
      <c r="H8" s="113">
        <f t="shared" si="2"/>
        <v>44.012483790000033</v>
      </c>
      <c r="J8" s="47" t="s">
        <v>16</v>
      </c>
      <c r="K8" s="19">
        <v>26.719158689999997</v>
      </c>
      <c r="L8" s="19">
        <v>57.519522860000002</v>
      </c>
      <c r="M8" s="118">
        <f t="shared" si="3"/>
        <v>1.2381221645339171E-2</v>
      </c>
      <c r="N8" s="53">
        <f t="shared" si="4"/>
        <v>1.1527445353856689</v>
      </c>
      <c r="O8" s="54">
        <f t="shared" si="5"/>
        <v>30.800364170000005</v>
      </c>
    </row>
    <row r="9" spans="2:15" x14ac:dyDescent="0.25">
      <c r="B9" s="110" t="s">
        <v>87</v>
      </c>
      <c r="C9" s="111">
        <v>76.750359639999999</v>
      </c>
      <c r="D9" s="111">
        <v>91.405844880000004</v>
      </c>
      <c r="E9" s="112">
        <f t="shared" si="0"/>
        <v>1.9555015235195438E-2</v>
      </c>
      <c r="F9" s="112">
        <f t="shared" si="0"/>
        <v>1.9675337500509486E-2</v>
      </c>
      <c r="G9" s="112">
        <f t="shared" si="1"/>
        <v>0.19095005298661816</v>
      </c>
      <c r="H9" s="113">
        <f t="shared" si="2"/>
        <v>14.655485240000004</v>
      </c>
      <c r="J9" s="47" t="s">
        <v>17</v>
      </c>
      <c r="K9" s="19">
        <v>23.94188308</v>
      </c>
      <c r="L9" s="19">
        <v>32.425072960000001</v>
      </c>
      <c r="M9" s="118">
        <f t="shared" si="3"/>
        <v>6.9795783278869478E-3</v>
      </c>
      <c r="N9" s="53">
        <f t="shared" si="4"/>
        <v>0.35432425476534402</v>
      </c>
      <c r="O9" s="54">
        <f t="shared" si="5"/>
        <v>8.4831898800000012</v>
      </c>
    </row>
    <row r="10" spans="2:15" x14ac:dyDescent="0.25">
      <c r="B10" s="110" t="s">
        <v>88</v>
      </c>
      <c r="C10" s="111">
        <v>365.90372957</v>
      </c>
      <c r="D10" s="111">
        <v>420.49082232000001</v>
      </c>
      <c r="E10" s="112">
        <f t="shared" si="0"/>
        <v>9.3227615348229292E-2</v>
      </c>
      <c r="F10" s="112">
        <f t="shared" si="0"/>
        <v>9.051170475886057E-2</v>
      </c>
      <c r="G10" s="112">
        <f t="shared" si="1"/>
        <v>0.14918430269663907</v>
      </c>
      <c r="H10" s="113">
        <f t="shared" si="2"/>
        <v>54.587092750000011</v>
      </c>
      <c r="J10" s="47" t="s">
        <v>14</v>
      </c>
      <c r="K10" s="19">
        <v>631.98063101000002</v>
      </c>
      <c r="L10" s="19">
        <v>764.36524793000001</v>
      </c>
      <c r="M10" s="118">
        <f t="shared" si="3"/>
        <v>0.16453153785107663</v>
      </c>
      <c r="N10" s="53">
        <f t="shared" si="4"/>
        <v>0.20947575040144728</v>
      </c>
      <c r="O10" s="54">
        <f t="shared" si="5"/>
        <v>132.38461691999998</v>
      </c>
    </row>
    <row r="11" spans="2:15" x14ac:dyDescent="0.25">
      <c r="B11" s="110" t="s">
        <v>89</v>
      </c>
      <c r="C11" s="111">
        <v>1053.0318500799999</v>
      </c>
      <c r="D11" s="111">
        <v>1222.6182063200001</v>
      </c>
      <c r="E11" s="112">
        <f t="shared" si="0"/>
        <v>0.26829911896241426</v>
      </c>
      <c r="F11" s="112">
        <f t="shared" si="0"/>
        <v>0.26317163716602737</v>
      </c>
      <c r="G11" s="112">
        <f t="shared" si="1"/>
        <v>0.16104579954264109</v>
      </c>
      <c r="H11" s="113">
        <f t="shared" si="2"/>
        <v>169.58635624000021</v>
      </c>
      <c r="J11" s="151" t="s">
        <v>20</v>
      </c>
      <c r="K11" s="129">
        <v>3924.8427432499993</v>
      </c>
      <c r="L11" s="129">
        <v>4645.7065794999999</v>
      </c>
      <c r="M11" s="152">
        <f t="shared" si="3"/>
        <v>1</v>
      </c>
      <c r="N11" s="130">
        <f t="shared" si="4"/>
        <v>0.18366693480643326</v>
      </c>
      <c r="O11" s="136">
        <f t="shared" si="5"/>
        <v>720.86383625000053</v>
      </c>
    </row>
    <row r="12" spans="2:15" ht="15" customHeight="1" x14ac:dyDescent="0.25">
      <c r="B12" s="110" t="s">
        <v>90</v>
      </c>
      <c r="C12" s="111">
        <v>1082.5760086499999</v>
      </c>
      <c r="D12" s="111">
        <v>1313.06486664</v>
      </c>
      <c r="E12" s="112">
        <f t="shared" ref="E12:E13" si="6">+C12/C$14</f>
        <v>0.27582659471180843</v>
      </c>
      <c r="F12" s="112">
        <f t="shared" ref="F12:F13" si="7">+D12/D$14</f>
        <v>0.28264050778284844</v>
      </c>
      <c r="G12" s="112">
        <f t="shared" si="1"/>
        <v>0.21290778305481339</v>
      </c>
      <c r="H12" s="113">
        <f t="shared" si="2"/>
        <v>230.48885799000004</v>
      </c>
      <c r="J12" s="183" t="s">
        <v>77</v>
      </c>
      <c r="K12" s="183"/>
      <c r="L12" s="183"/>
      <c r="M12" s="183"/>
      <c r="N12" s="183"/>
      <c r="O12" s="183"/>
    </row>
    <row r="13" spans="2:15" x14ac:dyDescent="0.25">
      <c r="B13" s="110" t="s">
        <v>91</v>
      </c>
      <c r="C13" s="111">
        <v>168.69414828000001</v>
      </c>
      <c r="D13" s="111">
        <v>197.00257684999997</v>
      </c>
      <c r="E13" s="112">
        <f t="shared" si="6"/>
        <v>4.2981122892152203E-2</v>
      </c>
      <c r="F13" s="112">
        <f t="shared" si="7"/>
        <v>4.2405299060278283E-2</v>
      </c>
      <c r="G13" s="112">
        <f t="shared" si="1"/>
        <v>0.16780919112270198</v>
      </c>
      <c r="H13" s="113">
        <f t="shared" si="2"/>
        <v>28.308428569999961</v>
      </c>
      <c r="J13" s="182"/>
      <c r="K13" s="182"/>
      <c r="L13" s="182"/>
      <c r="M13" s="182"/>
      <c r="N13" s="182"/>
      <c r="O13" s="182"/>
    </row>
    <row r="14" spans="2:15" x14ac:dyDescent="0.25">
      <c r="B14" s="114" t="s">
        <v>1</v>
      </c>
      <c r="C14" s="115">
        <f>SUM(C6:C13)</f>
        <v>3924.8427432499993</v>
      </c>
      <c r="D14" s="115">
        <f>SUM(D6:D13)</f>
        <v>4645.7065794999999</v>
      </c>
      <c r="E14" s="116">
        <f>+C14/C$14</f>
        <v>1</v>
      </c>
      <c r="F14" s="116">
        <f>+D14/D$14</f>
        <v>1</v>
      </c>
      <c r="G14" s="116">
        <f>+IFERROR(D14/C14-1,0)</f>
        <v>0.18366693480643326</v>
      </c>
      <c r="H14" s="117">
        <f>+D14-C14</f>
        <v>720.86383625000053</v>
      </c>
    </row>
    <row r="15" spans="2:15" ht="27" customHeight="1" x14ac:dyDescent="0.25">
      <c r="B15" s="182" t="s">
        <v>77</v>
      </c>
      <c r="C15" s="182"/>
      <c r="D15" s="182"/>
      <c r="E15" s="182"/>
      <c r="F15" s="182"/>
      <c r="G15" s="182"/>
      <c r="H15" s="182"/>
    </row>
  </sheetData>
  <mergeCells count="6">
    <mergeCell ref="B3:H3"/>
    <mergeCell ref="B4:H4"/>
    <mergeCell ref="B15:H15"/>
    <mergeCell ref="J3:O3"/>
    <mergeCell ref="J4:O4"/>
    <mergeCell ref="J12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J21" sqref="J21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59" t="s">
        <v>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2:15" x14ac:dyDescent="0.25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2:15" x14ac:dyDescent="0.25"/>
    <row r="11" spans="2:15" x14ac:dyDescent="0.25">
      <c r="G11" s="9"/>
    </row>
    <row r="12" spans="2:15" x14ac:dyDescent="0.25">
      <c r="F12" s="9" t="s">
        <v>83</v>
      </c>
      <c r="G12" s="9"/>
      <c r="J12" s="2">
        <v>2</v>
      </c>
    </row>
    <row r="13" spans="2:15" x14ac:dyDescent="0.25">
      <c r="G13" s="9" t="s">
        <v>84</v>
      </c>
      <c r="J13" s="2">
        <v>3</v>
      </c>
    </row>
    <row r="14" spans="2:15" x14ac:dyDescent="0.25">
      <c r="G14" s="9" t="s">
        <v>85</v>
      </c>
      <c r="J14" s="2">
        <v>4</v>
      </c>
    </row>
    <row r="15" spans="2:15" x14ac:dyDescent="0.25">
      <c r="G15" s="9" t="s">
        <v>86</v>
      </c>
      <c r="J15" s="2">
        <v>5</v>
      </c>
    </row>
    <row r="16" spans="2:15" x14ac:dyDescent="0.25">
      <c r="G16" s="9" t="s">
        <v>87</v>
      </c>
      <c r="J16" s="2">
        <v>6</v>
      </c>
    </row>
    <row r="17" spans="7:10" x14ac:dyDescent="0.25">
      <c r="G17" s="9" t="s">
        <v>88</v>
      </c>
      <c r="J17" s="2">
        <v>7</v>
      </c>
    </row>
    <row r="18" spans="7:10" x14ac:dyDescent="0.25">
      <c r="G18" s="10" t="s">
        <v>89</v>
      </c>
      <c r="J18" s="2">
        <v>8</v>
      </c>
    </row>
    <row r="19" spans="7:10" x14ac:dyDescent="0.25">
      <c r="G19" s="9" t="s">
        <v>90</v>
      </c>
      <c r="J19" s="2">
        <v>9</v>
      </c>
    </row>
    <row r="20" spans="7:10" x14ac:dyDescent="0.25">
      <c r="G20" s="9" t="s">
        <v>91</v>
      </c>
      <c r="J20" s="2">
        <v>10</v>
      </c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9"/>
  <sheetViews>
    <sheetView zoomScale="115" zoomScaleNormal="115" workbookViewId="0">
      <selection activeCell="B12" sqref="B12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6" width="11.7109375" style="29" customWidth="1"/>
    <col min="17" max="17" width="2.42578125" style="31" customWidth="1"/>
    <col min="18" max="18" width="14" style="139" customWidth="1"/>
    <col min="19" max="19" width="16.7109375" style="139" customWidth="1"/>
    <col min="20" max="20" width="13.85546875" style="139" customWidth="1"/>
    <col min="21" max="21" width="13.28515625" style="139" customWidth="1"/>
    <col min="22" max="22" width="12.85546875" style="139" customWidth="1"/>
    <col min="23" max="23" width="13.5703125" style="139" customWidth="1"/>
    <col min="24" max="24" width="1.7109375" style="31" customWidth="1"/>
    <col min="25" max="16384" width="11.42578125" style="29" hidden="1"/>
  </cols>
  <sheetData>
    <row r="1" spans="2:23" x14ac:dyDescent="0.25">
      <c r="B1" s="184" t="s">
        <v>96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30"/>
    </row>
    <row r="2" spans="2:23" x14ac:dyDescent="0.2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30"/>
    </row>
    <row r="3" spans="2:23" x14ac:dyDescent="0.25">
      <c r="B3" s="85" t="str">
        <f>+B6</f>
        <v>1. Intermediación Financiera</v>
      </c>
      <c r="C3" s="6"/>
      <c r="D3" s="6"/>
      <c r="E3" s="6"/>
      <c r="F3" s="6" t="str">
        <f>+B42</f>
        <v>3. Créditos Directos según Tipo de Crédito y Tipo de Empresa del Sistema Financiero</v>
      </c>
      <c r="G3" s="6"/>
      <c r="H3" s="85"/>
      <c r="I3" s="6"/>
      <c r="J3" s="6"/>
      <c r="K3" s="6"/>
      <c r="L3" s="6"/>
      <c r="M3" s="6" t="str">
        <f>+B102</f>
        <v>5. Créditos Directos del SF a la región 2011-2017*</v>
      </c>
      <c r="N3" s="6"/>
      <c r="O3" s="6"/>
      <c r="P3" s="6"/>
      <c r="U3" s="139" t="s">
        <v>102</v>
      </c>
    </row>
    <row r="4" spans="2:23" x14ac:dyDescent="0.25">
      <c r="B4" s="85" t="str">
        <f>+B25</f>
        <v>2. Créditos Directos a las Regiones</v>
      </c>
      <c r="C4" s="6"/>
      <c r="D4" s="6"/>
      <c r="E4" s="6"/>
      <c r="F4" s="6" t="str">
        <f>+B87</f>
        <v>4. Morosidad por Tipo de Empresa del Sistema Financiero</v>
      </c>
      <c r="G4" s="6"/>
      <c r="H4" s="85"/>
      <c r="I4" s="6"/>
      <c r="J4" s="6"/>
      <c r="K4" s="6"/>
      <c r="N4" s="6"/>
      <c r="O4" s="6"/>
      <c r="P4" s="6"/>
      <c r="R4" s="101"/>
      <c r="S4" s="101"/>
      <c r="T4" s="101"/>
      <c r="U4" s="101"/>
      <c r="V4" s="101"/>
      <c r="W4" s="101"/>
    </row>
    <row r="5" spans="2:23" x14ac:dyDescent="0.25">
      <c r="B5" s="8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101"/>
      <c r="S5" s="101"/>
      <c r="T5" s="101"/>
      <c r="U5" s="101"/>
      <c r="V5" s="101"/>
      <c r="W5" s="101"/>
    </row>
    <row r="6" spans="2:23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  <c r="R6" s="101"/>
      <c r="S6" s="101"/>
      <c r="T6" s="101"/>
      <c r="U6" s="101"/>
      <c r="V6" s="101"/>
      <c r="W6" s="101"/>
    </row>
    <row r="7" spans="2:23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  <c r="R7" s="100"/>
      <c r="S7" s="100"/>
      <c r="T7" s="100"/>
      <c r="U7" s="100"/>
      <c r="V7" s="100"/>
      <c r="W7" s="100"/>
    </row>
    <row r="8" spans="2:23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  <c r="R8" s="100"/>
      <c r="S8" s="99"/>
      <c r="T8" s="99"/>
      <c r="U8" s="99"/>
      <c r="V8" s="99"/>
      <c r="W8" s="100"/>
    </row>
    <row r="9" spans="2:23" ht="15" customHeight="1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  <c r="R9" s="100"/>
      <c r="S9" s="165" t="s">
        <v>103</v>
      </c>
      <c r="T9" s="165"/>
      <c r="U9" s="165"/>
      <c r="V9" s="99"/>
      <c r="W9" s="100"/>
    </row>
    <row r="10" spans="2:23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44</v>
      </c>
      <c r="M10" s="172" t="s">
        <v>70</v>
      </c>
      <c r="N10" s="173"/>
      <c r="O10" s="3"/>
      <c r="P10" s="11"/>
      <c r="R10" s="100"/>
      <c r="S10" s="165"/>
      <c r="T10" s="165"/>
      <c r="U10" s="165"/>
      <c r="V10" s="101"/>
      <c r="W10" s="100"/>
    </row>
    <row r="11" spans="2:23" x14ac:dyDescent="0.25">
      <c r="B11" s="16"/>
      <c r="C11" s="3"/>
      <c r="D11" s="79">
        <v>2007</v>
      </c>
      <c r="E11" s="80">
        <v>7.860714319586673E-2</v>
      </c>
      <c r="F11" s="80">
        <v>6.5633593866777876E-2</v>
      </c>
      <c r="G11" s="172"/>
      <c r="H11" s="173"/>
      <c r="I11" s="78"/>
      <c r="J11" s="3"/>
      <c r="K11" s="79">
        <v>2007</v>
      </c>
      <c r="L11" s="80">
        <v>0.10100742208764484</v>
      </c>
      <c r="M11" s="172"/>
      <c r="N11" s="173"/>
      <c r="O11" s="97">
        <f>+L20-L12</f>
        <v>0.13485207307477654</v>
      </c>
      <c r="P11" s="11"/>
      <c r="R11" s="100"/>
      <c r="S11" s="104" t="s">
        <v>43</v>
      </c>
      <c r="T11" s="104" t="s">
        <v>47</v>
      </c>
      <c r="U11" s="104" t="s">
        <v>48</v>
      </c>
      <c r="V11" s="101"/>
      <c r="W11" s="100"/>
    </row>
    <row r="12" spans="2:23" x14ac:dyDescent="0.25">
      <c r="B12" s="16"/>
      <c r="C12" s="3"/>
      <c r="D12" s="79">
        <v>2008</v>
      </c>
      <c r="E12" s="80">
        <v>0.10904461266088303</v>
      </c>
      <c r="F12" s="80">
        <v>8.3485486176410481E-2</v>
      </c>
      <c r="G12" s="172"/>
      <c r="H12" s="173"/>
      <c r="I12" s="78"/>
      <c r="J12" s="3"/>
      <c r="K12" s="79">
        <v>2008</v>
      </c>
      <c r="L12" s="80">
        <v>0.12258030529567471</v>
      </c>
      <c r="M12" s="172"/>
      <c r="N12" s="173"/>
      <c r="O12" s="3"/>
      <c r="P12" s="11"/>
      <c r="R12" s="100"/>
      <c r="S12" s="102" t="s">
        <v>84</v>
      </c>
      <c r="T12" s="105">
        <f>+Áncash!E20</f>
        <v>0.16193077217310642</v>
      </c>
      <c r="U12" s="105">
        <v>0.25590000000000002</v>
      </c>
      <c r="V12" s="101"/>
      <c r="W12" s="100"/>
    </row>
    <row r="13" spans="2:23" x14ac:dyDescent="0.25">
      <c r="B13" s="16"/>
      <c r="C13" s="3"/>
      <c r="D13" s="79">
        <v>2009</v>
      </c>
      <c r="E13" s="80">
        <v>0.12450680473745457</v>
      </c>
      <c r="F13" s="80">
        <v>9.2165887456510345E-2</v>
      </c>
      <c r="G13" s="81"/>
      <c r="H13" s="82"/>
      <c r="I13" s="78"/>
      <c r="J13" s="3"/>
      <c r="K13" s="79">
        <v>2009</v>
      </c>
      <c r="L13" s="80">
        <v>0.16407886866141064</v>
      </c>
      <c r="M13" s="3"/>
      <c r="N13" s="3"/>
      <c r="O13" s="3"/>
      <c r="P13" s="11"/>
      <c r="R13" s="100"/>
      <c r="S13" s="102" t="s">
        <v>85</v>
      </c>
      <c r="T13" s="105">
        <f>+Apurímac!E20</f>
        <v>9.5425706143018665E-2</v>
      </c>
      <c r="U13" s="105">
        <v>0.18739999999999998</v>
      </c>
      <c r="V13" s="101"/>
      <c r="W13" s="100"/>
    </row>
    <row r="14" spans="2:23" x14ac:dyDescent="0.25">
      <c r="B14" s="16"/>
      <c r="C14" s="3"/>
      <c r="D14" s="79">
        <v>2010</v>
      </c>
      <c r="E14" s="80">
        <v>0.12741860974408775</v>
      </c>
      <c r="F14" s="80">
        <v>8.3047204115416495E-2</v>
      </c>
      <c r="G14" s="172" t="s">
        <v>71</v>
      </c>
      <c r="H14" s="173"/>
      <c r="I14" s="83"/>
      <c r="J14" s="3"/>
      <c r="K14" s="79">
        <v>2010</v>
      </c>
      <c r="L14" s="80">
        <v>0.17623126124954899</v>
      </c>
      <c r="M14" s="3"/>
      <c r="N14" s="3"/>
      <c r="O14" s="3"/>
      <c r="P14" s="11"/>
      <c r="R14" s="100"/>
      <c r="S14" s="102" t="s">
        <v>86</v>
      </c>
      <c r="T14" s="105">
        <f>+Ayacucho!E20</f>
        <v>0.14247142019781867</v>
      </c>
      <c r="U14" s="105">
        <v>0.1888</v>
      </c>
      <c r="V14" s="101"/>
      <c r="W14" s="100"/>
    </row>
    <row r="15" spans="2:23" x14ac:dyDescent="0.25">
      <c r="B15" s="16"/>
      <c r="C15" s="3"/>
      <c r="D15" s="79">
        <v>2011</v>
      </c>
      <c r="E15" s="80">
        <v>0.13293596038188266</v>
      </c>
      <c r="F15" s="80">
        <v>7.9137618234292023E-2</v>
      </c>
      <c r="G15" s="172"/>
      <c r="H15" s="173"/>
      <c r="I15" s="83"/>
      <c r="J15" s="3"/>
      <c r="K15" s="79">
        <v>2011</v>
      </c>
      <c r="L15" s="80">
        <v>0.19399466481154296</v>
      </c>
      <c r="M15" s="3"/>
      <c r="N15" s="3"/>
      <c r="O15" s="133" t="s">
        <v>89</v>
      </c>
      <c r="P15" s="96">
        <f>+Ica!L20</f>
        <v>0.38750000000000001</v>
      </c>
      <c r="R15" s="100"/>
      <c r="S15" s="102" t="s">
        <v>87</v>
      </c>
      <c r="T15" s="105">
        <f>+Huancavelica!E20</f>
        <v>6.0055080540101766E-2</v>
      </c>
      <c r="U15" s="105">
        <v>9.9499999999999991E-2</v>
      </c>
      <c r="V15" s="101"/>
      <c r="W15" s="100"/>
    </row>
    <row r="16" spans="2:23" x14ac:dyDescent="0.25">
      <c r="B16" s="16"/>
      <c r="C16" s="3"/>
      <c r="D16" s="79">
        <v>2012</v>
      </c>
      <c r="E16" s="80">
        <v>0.15207372785341597</v>
      </c>
      <c r="F16" s="80">
        <v>8.4926894428560967E-2</v>
      </c>
      <c r="G16" s="172"/>
      <c r="H16" s="173"/>
      <c r="I16" s="83"/>
      <c r="J16" s="3"/>
      <c r="K16" s="79">
        <v>2012</v>
      </c>
      <c r="L16" s="80">
        <v>0.21629783854379514</v>
      </c>
      <c r="M16" s="97">
        <f>+L20-L12</f>
        <v>0.13485207307477654</v>
      </c>
      <c r="N16" s="3"/>
      <c r="O16" s="133" t="s">
        <v>90</v>
      </c>
      <c r="P16" s="96">
        <f>+Junín!L20</f>
        <v>0.33640000000000003</v>
      </c>
      <c r="R16" s="100"/>
      <c r="S16" s="102" t="s">
        <v>88</v>
      </c>
      <c r="T16" s="105">
        <f>+Huánuco!E20</f>
        <v>0.18251412297959982</v>
      </c>
      <c r="U16" s="105">
        <v>0.20129999999999998</v>
      </c>
      <c r="V16" s="101"/>
      <c r="W16" s="100"/>
    </row>
    <row r="17" spans="2:23" x14ac:dyDescent="0.25">
      <c r="B17" s="16"/>
      <c r="C17" s="3"/>
      <c r="D17" s="79">
        <v>2013</v>
      </c>
      <c r="E17" s="80">
        <v>0.16045149289644023</v>
      </c>
      <c r="F17" s="80">
        <v>9.2951683043774366E-2</v>
      </c>
      <c r="G17" s="3"/>
      <c r="H17" s="3"/>
      <c r="I17" s="3"/>
      <c r="J17" s="3"/>
      <c r="K17" s="79">
        <v>2013</v>
      </c>
      <c r="L17" s="80">
        <v>0.23065762397943648</v>
      </c>
      <c r="M17" s="3"/>
      <c r="N17" s="3"/>
      <c r="O17" s="133" t="s">
        <v>84</v>
      </c>
      <c r="P17" s="96">
        <f>+Áncash!L20</f>
        <v>0.25590000000000002</v>
      </c>
      <c r="R17" s="100"/>
      <c r="S17" s="102" t="s">
        <v>89</v>
      </c>
      <c r="T17" s="105">
        <f>+Ica!E20</f>
        <v>0.18450780623851451</v>
      </c>
      <c r="U17" s="105">
        <v>0.38750000000000001</v>
      </c>
      <c r="V17" s="101"/>
      <c r="W17" s="100"/>
    </row>
    <row r="18" spans="2:23" x14ac:dyDescent="0.25">
      <c r="B18" s="16"/>
      <c r="C18" s="3"/>
      <c r="D18" s="79">
        <v>2014</v>
      </c>
      <c r="E18" s="80">
        <v>0.17306447222560786</v>
      </c>
      <c r="F18" s="80">
        <v>0.1003311515043295</v>
      </c>
      <c r="G18" s="97">
        <f>+E20-E12</f>
        <v>6.2684493983379802E-2</v>
      </c>
      <c r="H18" s="3"/>
      <c r="I18" s="3"/>
      <c r="J18" s="3"/>
      <c r="K18" s="79">
        <v>2014</v>
      </c>
      <c r="L18" s="80">
        <v>0.24491551171239445</v>
      </c>
      <c r="M18" s="3"/>
      <c r="N18" s="3"/>
      <c r="O18" s="133" t="s">
        <v>88</v>
      </c>
      <c r="P18" s="96">
        <f>+Huánuco!L20</f>
        <v>0.20129999999999998</v>
      </c>
      <c r="R18" s="100"/>
      <c r="S18" s="101" t="s">
        <v>90</v>
      </c>
      <c r="T18" s="105">
        <f>+Junín!E20</f>
        <v>0.26187017777346144</v>
      </c>
      <c r="U18" s="105">
        <v>0.33640000000000003</v>
      </c>
      <c r="V18" s="101"/>
      <c r="W18" s="100"/>
    </row>
    <row r="19" spans="2:23" x14ac:dyDescent="0.25">
      <c r="B19" s="16"/>
      <c r="C19" s="3"/>
      <c r="D19" s="79">
        <v>2015</v>
      </c>
      <c r="E19" s="80">
        <v>0.17640903789159298</v>
      </c>
      <c r="F19" s="80">
        <v>0.10151876672368658</v>
      </c>
      <c r="G19" s="3"/>
      <c r="H19" s="3"/>
      <c r="I19" s="3"/>
      <c r="J19" s="3"/>
      <c r="K19" s="79">
        <v>2015</v>
      </c>
      <c r="L19" s="80">
        <v>0.24785677717797944</v>
      </c>
      <c r="M19" s="3"/>
      <c r="N19" s="3"/>
      <c r="O19" s="133" t="s">
        <v>91</v>
      </c>
      <c r="P19" s="96">
        <f>+Pasco!L20</f>
        <v>0.19359999999999999</v>
      </c>
      <c r="R19" s="100"/>
      <c r="S19" s="100" t="s">
        <v>91</v>
      </c>
      <c r="T19" s="105">
        <f>+Pasco!E20</f>
        <v>0.10184597003254978</v>
      </c>
      <c r="U19" s="105">
        <v>0.19359999999999999</v>
      </c>
      <c r="V19" s="101"/>
      <c r="W19" s="100"/>
    </row>
    <row r="20" spans="2:23" x14ac:dyDescent="0.25">
      <c r="B20" s="16"/>
      <c r="C20" s="3"/>
      <c r="D20" s="79">
        <v>2016</v>
      </c>
      <c r="E20" s="80">
        <v>0.17172910664426283</v>
      </c>
      <c r="F20" s="80">
        <v>0.10065873760150816</v>
      </c>
      <c r="G20" s="98">
        <f>+E19-E20</f>
        <v>4.6799312473301546E-3</v>
      </c>
      <c r="H20" s="95"/>
      <c r="I20" s="3"/>
      <c r="J20" s="3"/>
      <c r="K20" s="79">
        <v>2016</v>
      </c>
      <c r="L20" s="80">
        <v>0.25743237837045124</v>
      </c>
      <c r="M20" s="97">
        <f>+L20-L19</f>
        <v>9.5756011924718054E-3</v>
      </c>
      <c r="N20" s="94"/>
      <c r="O20" s="133" t="s">
        <v>86</v>
      </c>
      <c r="P20" s="96">
        <f>+Ayacucho!L20</f>
        <v>0.1888</v>
      </c>
      <c r="R20" s="100"/>
      <c r="S20" s="102" t="s">
        <v>74</v>
      </c>
      <c r="T20" s="105">
        <f>+E20</f>
        <v>0.17172910664426283</v>
      </c>
      <c r="U20" s="105">
        <f>+L20</f>
        <v>0.25743237837045124</v>
      </c>
      <c r="V20" s="101"/>
      <c r="W20" s="100"/>
    </row>
    <row r="21" spans="2:23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133" t="s">
        <v>85</v>
      </c>
      <c r="P21" s="96">
        <f>+Apurímac!L20</f>
        <v>0.18739999999999998</v>
      </c>
      <c r="R21" s="100"/>
      <c r="S21" s="164" t="s">
        <v>45</v>
      </c>
      <c r="T21" s="164"/>
      <c r="U21" s="164"/>
      <c r="V21" s="101"/>
      <c r="W21" s="100"/>
    </row>
    <row r="22" spans="2:23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133" t="s">
        <v>87</v>
      </c>
      <c r="P22" s="96">
        <f>+Huancavelica!L20</f>
        <v>9.9499999999999991E-2</v>
      </c>
      <c r="R22" s="100"/>
      <c r="S22" s="103" t="s">
        <v>46</v>
      </c>
      <c r="T22" s="101"/>
      <c r="U22" s="101"/>
      <c r="V22" s="100"/>
      <c r="W22" s="100"/>
    </row>
    <row r="23" spans="2:23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  <c r="R23" s="100"/>
      <c r="S23" s="100"/>
      <c r="T23" s="100"/>
      <c r="U23" s="100"/>
      <c r="V23" s="100"/>
      <c r="W23" s="100"/>
    </row>
    <row r="24" spans="2:23" x14ac:dyDescent="0.25">
      <c r="R24" s="31"/>
      <c r="S24" s="31"/>
      <c r="T24" s="31"/>
      <c r="U24" s="31"/>
      <c r="V24" s="100"/>
      <c r="W24" s="100"/>
    </row>
    <row r="25" spans="2:23" x14ac:dyDescent="0.25">
      <c r="B25" s="14" t="s">
        <v>57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R25" s="31"/>
      <c r="S25" s="31"/>
      <c r="T25" s="31"/>
      <c r="U25" s="31"/>
      <c r="V25" s="100"/>
      <c r="W25" s="100"/>
    </row>
    <row r="26" spans="2:23" x14ac:dyDescent="0.25">
      <c r="B26" s="34"/>
      <c r="C26" s="35"/>
      <c r="E26" s="35"/>
      <c r="F26" s="35"/>
      <c r="G26" s="35"/>
      <c r="H26" s="35"/>
      <c r="O26" s="35"/>
      <c r="P26" s="36"/>
      <c r="R26" s="31"/>
      <c r="S26" s="31"/>
      <c r="T26" s="31"/>
      <c r="U26" s="31"/>
    </row>
    <row r="27" spans="2:23" x14ac:dyDescent="0.25">
      <c r="B27" s="34"/>
      <c r="C27" s="168" t="s">
        <v>56</v>
      </c>
      <c r="D27" s="168"/>
      <c r="E27" s="168"/>
      <c r="F27" s="168"/>
      <c r="G27" s="168"/>
      <c r="H27" s="168"/>
      <c r="J27" s="168" t="s">
        <v>59</v>
      </c>
      <c r="K27" s="168"/>
      <c r="L27" s="168"/>
      <c r="M27" s="168"/>
      <c r="N27" s="168"/>
      <c r="O27" s="168"/>
      <c r="P27" s="36"/>
      <c r="R27" s="31"/>
      <c r="S27" s="31"/>
      <c r="T27" s="31"/>
      <c r="U27" s="31"/>
    </row>
    <row r="28" spans="2:23" x14ac:dyDescent="0.25">
      <c r="B28" s="34"/>
      <c r="C28" s="169" t="s">
        <v>98</v>
      </c>
      <c r="D28" s="169"/>
      <c r="E28" s="169"/>
      <c r="F28" s="169"/>
      <c r="G28" s="169"/>
      <c r="H28" s="169"/>
      <c r="J28" s="169" t="s">
        <v>98</v>
      </c>
      <c r="K28" s="169"/>
      <c r="L28" s="169"/>
      <c r="M28" s="169"/>
      <c r="N28" s="169"/>
      <c r="O28" s="169"/>
      <c r="P28" s="36"/>
      <c r="R28" s="31"/>
      <c r="S28" s="31" t="s">
        <v>43</v>
      </c>
      <c r="T28" s="153"/>
      <c r="U28" s="31"/>
    </row>
    <row r="29" spans="2:23" x14ac:dyDescent="0.25">
      <c r="B29" s="34"/>
      <c r="C29" s="69" t="s">
        <v>43</v>
      </c>
      <c r="D29" s="62">
        <v>42552</v>
      </c>
      <c r="E29" s="62">
        <v>42917</v>
      </c>
      <c r="F29" s="65" t="s">
        <v>3</v>
      </c>
      <c r="G29" s="65" t="s">
        <v>19</v>
      </c>
      <c r="H29" s="65" t="s">
        <v>58</v>
      </c>
      <c r="J29" s="69" t="s">
        <v>43</v>
      </c>
      <c r="K29" s="62">
        <v>42552</v>
      </c>
      <c r="L29" s="62">
        <v>42917</v>
      </c>
      <c r="M29" s="65" t="s">
        <v>3</v>
      </c>
      <c r="N29" s="65" t="s">
        <v>19</v>
      </c>
      <c r="O29" s="65" t="s">
        <v>58</v>
      </c>
      <c r="P29" s="36"/>
      <c r="R29" s="31"/>
      <c r="S29" s="31" t="s">
        <v>90</v>
      </c>
      <c r="T29" s="153">
        <v>1313.06486664</v>
      </c>
      <c r="U29" s="154">
        <f>+T29/$L$38</f>
        <v>0.28264050778284844</v>
      </c>
    </row>
    <row r="30" spans="2:23" x14ac:dyDescent="0.25">
      <c r="B30" s="34"/>
      <c r="C30" s="61" t="s">
        <v>84</v>
      </c>
      <c r="D30" s="63">
        <f>+Áncash!J69</f>
        <v>3036.3696950599997</v>
      </c>
      <c r="E30" s="63">
        <f>+Áncash!K69</f>
        <v>3148.31239422</v>
      </c>
      <c r="F30" s="66">
        <f t="shared" ref="F30:F38" si="0">+IFERROR(E30/D30-1,0)</f>
        <v>3.6867282446575889E-2</v>
      </c>
      <c r="G30" s="66">
        <f>+E30/E$38</f>
        <v>0.19930999133119653</v>
      </c>
      <c r="H30" s="134">
        <f t="shared" ref="H30:H38" si="1">+E30-D30</f>
        <v>111.9426991600003</v>
      </c>
      <c r="J30" s="61" t="s">
        <v>84</v>
      </c>
      <c r="K30" s="63">
        <f>+Áncash!J80</f>
        <v>779.72128959999998</v>
      </c>
      <c r="L30" s="63">
        <f>+Áncash!K80</f>
        <v>916.37540911000008</v>
      </c>
      <c r="M30" s="66">
        <f t="shared" ref="M30:M38" si="2">+IFERROR(L30/K30-1,0)</f>
        <v>0.175260213274546</v>
      </c>
      <c r="N30" s="66">
        <f>+L30/L$38</f>
        <v>0.19725210652641478</v>
      </c>
      <c r="O30" s="70">
        <f t="shared" ref="O30:O38" si="3">+L30-K30</f>
        <v>136.6541195100001</v>
      </c>
      <c r="P30" s="36"/>
      <c r="R30" s="31"/>
      <c r="S30" s="31" t="s">
        <v>89</v>
      </c>
      <c r="T30" s="153">
        <v>1222.6182063200001</v>
      </c>
      <c r="U30" s="154">
        <f t="shared" ref="U30:U36" si="4">+T30/$L$38</f>
        <v>0.26317163716602737</v>
      </c>
    </row>
    <row r="31" spans="2:23" x14ac:dyDescent="0.25">
      <c r="B31" s="34"/>
      <c r="C31" s="61" t="s">
        <v>85</v>
      </c>
      <c r="D31" s="63">
        <f>+Apurímac!J69</f>
        <v>668.86345497000002</v>
      </c>
      <c r="E31" s="63">
        <f>+Apurímac!K69</f>
        <v>787.9680522000001</v>
      </c>
      <c r="F31" s="66">
        <f t="shared" si="0"/>
        <v>0.17807012230223007</v>
      </c>
      <c r="G31" s="66">
        <f>+E31/E$38</f>
        <v>4.988383806561586E-2</v>
      </c>
      <c r="H31" s="134">
        <f t="shared" si="1"/>
        <v>119.10459723000008</v>
      </c>
      <c r="J31" s="61" t="s">
        <v>85</v>
      </c>
      <c r="K31" s="63">
        <f>+Apurímac!J80</f>
        <v>188.42505008000003</v>
      </c>
      <c r="L31" s="63">
        <f>+Apurímac!K80</f>
        <v>230.99606224000001</v>
      </c>
      <c r="M31" s="66">
        <f t="shared" si="2"/>
        <v>0.22593074616100939</v>
      </c>
      <c r="N31" s="66">
        <f>+L31/L$38</f>
        <v>4.9722482099775929E-2</v>
      </c>
      <c r="O31" s="70">
        <f t="shared" si="3"/>
        <v>42.571012159999981</v>
      </c>
      <c r="P31" s="36"/>
      <c r="R31" s="31"/>
      <c r="S31" s="31" t="s">
        <v>84</v>
      </c>
      <c r="T31" s="153">
        <v>916.37540911000008</v>
      </c>
      <c r="U31" s="154">
        <f t="shared" si="4"/>
        <v>0.19725210652641478</v>
      </c>
    </row>
    <row r="32" spans="2:23" x14ac:dyDescent="0.25">
      <c r="B32" s="34"/>
      <c r="C32" s="61" t="s">
        <v>86</v>
      </c>
      <c r="D32" s="63">
        <f>+Ayacucho!J69</f>
        <v>959.26399142000002</v>
      </c>
      <c r="E32" s="63">
        <f>+Ayacucho!K69</f>
        <v>1090.7873731300001</v>
      </c>
      <c r="F32" s="66">
        <f t="shared" si="0"/>
        <v>0.13710864046434779</v>
      </c>
      <c r="G32" s="66">
        <f>+E32/E$38</f>
        <v>6.9054399519518264E-2</v>
      </c>
      <c r="H32" s="134">
        <f t="shared" si="1"/>
        <v>131.52338171000008</v>
      </c>
      <c r="J32" s="61" t="s">
        <v>86</v>
      </c>
      <c r="K32" s="63">
        <f>+Ayacucho!J80</f>
        <v>209.74030735000002</v>
      </c>
      <c r="L32" s="63">
        <f>+Ayacucho!K80</f>
        <v>253.75279114000006</v>
      </c>
      <c r="M32" s="66">
        <f t="shared" si="2"/>
        <v>0.20984275433789201</v>
      </c>
      <c r="N32" s="66">
        <f>+L32/L$38</f>
        <v>5.4620925105285177E-2</v>
      </c>
      <c r="O32" s="70">
        <f t="shared" si="3"/>
        <v>44.012483790000033</v>
      </c>
      <c r="P32" s="36"/>
      <c r="R32" s="31"/>
      <c r="S32" s="31" t="s">
        <v>88</v>
      </c>
      <c r="T32" s="153">
        <v>420.49082232000001</v>
      </c>
      <c r="U32" s="154">
        <f t="shared" si="4"/>
        <v>9.051170475886057E-2</v>
      </c>
    </row>
    <row r="33" spans="2:22" x14ac:dyDescent="0.25">
      <c r="B33" s="34"/>
      <c r="C33" s="61" t="s">
        <v>87</v>
      </c>
      <c r="D33" s="63">
        <f>+Huancavelica!J69</f>
        <v>237.01836471999999</v>
      </c>
      <c r="E33" s="63">
        <f>+Huancavelica!K69</f>
        <v>277.66452363000002</v>
      </c>
      <c r="F33" s="66">
        <f t="shared" si="0"/>
        <v>0.17148949178692163</v>
      </c>
      <c r="G33" s="66">
        <f>+E33/E$38</f>
        <v>1.7578088470279338E-2</v>
      </c>
      <c r="H33" s="134">
        <f t="shared" si="1"/>
        <v>40.646158910000025</v>
      </c>
      <c r="J33" s="61" t="s">
        <v>87</v>
      </c>
      <c r="K33" s="63">
        <f>+Huancavelica!J80</f>
        <v>76.750359639999999</v>
      </c>
      <c r="L33" s="63">
        <f>+Huancavelica!K80</f>
        <v>91.405844880000004</v>
      </c>
      <c r="M33" s="66">
        <f t="shared" si="2"/>
        <v>0.19095005298661816</v>
      </c>
      <c r="N33" s="66">
        <f>+L33/L$38</f>
        <v>1.9675337500509486E-2</v>
      </c>
      <c r="O33" s="70">
        <f t="shared" si="3"/>
        <v>14.655485240000004</v>
      </c>
      <c r="P33" s="36"/>
      <c r="R33" s="31"/>
      <c r="S33" s="31" t="s">
        <v>86</v>
      </c>
      <c r="T33" s="153">
        <v>253.75279114000006</v>
      </c>
      <c r="U33" s="154">
        <f t="shared" si="4"/>
        <v>5.4620925105285177E-2</v>
      </c>
    </row>
    <row r="34" spans="2:22" x14ac:dyDescent="0.25">
      <c r="B34" s="34"/>
      <c r="C34" s="61" t="s">
        <v>88</v>
      </c>
      <c r="D34" s="63">
        <f>+Huánuco!J69</f>
        <v>1361.7092565599996</v>
      </c>
      <c r="E34" s="63">
        <f>+Huánuco!K69</f>
        <v>1440.2847962000001</v>
      </c>
      <c r="F34" s="66">
        <f t="shared" si="0"/>
        <v>5.7703609828210212E-2</v>
      </c>
      <c r="G34" s="66">
        <f>+E34/E$38</f>
        <v>9.1180008302891621E-2</v>
      </c>
      <c r="H34" s="134">
        <f t="shared" si="1"/>
        <v>78.575539640000443</v>
      </c>
      <c r="J34" s="61" t="s">
        <v>88</v>
      </c>
      <c r="K34" s="63">
        <f>+Huánuco!J80</f>
        <v>365.90372957</v>
      </c>
      <c r="L34" s="63">
        <f>+Huánuco!K80</f>
        <v>420.49082232000001</v>
      </c>
      <c r="M34" s="66">
        <f t="shared" si="2"/>
        <v>0.14918430269663907</v>
      </c>
      <c r="N34" s="66">
        <f>+L34/L$38</f>
        <v>9.051170475886057E-2</v>
      </c>
      <c r="O34" s="70">
        <f t="shared" si="3"/>
        <v>54.587092750000011</v>
      </c>
      <c r="P34" s="36"/>
      <c r="R34" s="31"/>
      <c r="S34" s="31" t="s">
        <v>85</v>
      </c>
      <c r="T34" s="153">
        <v>230.99606224000001</v>
      </c>
      <c r="U34" s="154">
        <f t="shared" si="4"/>
        <v>4.9722482099775929E-2</v>
      </c>
    </row>
    <row r="35" spans="2:22" x14ac:dyDescent="0.25">
      <c r="B35" s="34"/>
      <c r="C35" s="61" t="s">
        <v>89</v>
      </c>
      <c r="D35" s="63">
        <f>+Ica!J69</f>
        <v>3535.8646943199992</v>
      </c>
      <c r="E35" s="63">
        <f>+Ica!K69</f>
        <v>3879.1010166900005</v>
      </c>
      <c r="F35" s="66">
        <f t="shared" ref="F35:F36" si="5">+IFERROR(E35/D35-1,0)</f>
        <v>9.7072810201525694E-2</v>
      </c>
      <c r="G35" s="66">
        <f t="shared" ref="G35:G36" si="6">+E35/E$38</f>
        <v>0.24557397526012262</v>
      </c>
      <c r="H35" s="134">
        <f t="shared" si="1"/>
        <v>343.23632237000129</v>
      </c>
      <c r="J35" s="61" t="s">
        <v>89</v>
      </c>
      <c r="K35" s="63">
        <f>+Ica!J80</f>
        <v>1053.0318500799999</v>
      </c>
      <c r="L35" s="63">
        <f>+Ica!K80</f>
        <v>1222.6182063200001</v>
      </c>
      <c r="M35" s="66">
        <f t="shared" ref="M35:M36" si="7">+IFERROR(L35/K35-1,0)</f>
        <v>0.16104579954264109</v>
      </c>
      <c r="N35" s="66">
        <f t="shared" ref="N35:N36" si="8">+L35/L$38</f>
        <v>0.26317163716602737</v>
      </c>
      <c r="O35" s="70">
        <f t="shared" si="3"/>
        <v>169.58635624000021</v>
      </c>
      <c r="P35" s="36"/>
      <c r="R35" s="31"/>
      <c r="S35" s="31" t="s">
        <v>91</v>
      </c>
      <c r="T35" s="153">
        <v>197.00257684999997</v>
      </c>
      <c r="U35" s="154">
        <f t="shared" si="4"/>
        <v>4.2405299060278283E-2</v>
      </c>
    </row>
    <row r="36" spans="2:22" x14ac:dyDescent="0.25">
      <c r="B36" s="34"/>
      <c r="C36" s="61" t="s">
        <v>90</v>
      </c>
      <c r="D36" s="63">
        <f>+Junín!J69</f>
        <v>4058.1786446999999</v>
      </c>
      <c r="E36" s="63">
        <f>+Junín!K69</f>
        <v>4612.6314036800004</v>
      </c>
      <c r="F36" s="66">
        <f t="shared" si="5"/>
        <v>0.13662601071150937</v>
      </c>
      <c r="G36" s="66">
        <f t="shared" si="6"/>
        <v>0.29201153188269768</v>
      </c>
      <c r="H36" s="134">
        <f t="shared" si="1"/>
        <v>554.45275898000045</v>
      </c>
      <c r="J36" s="61" t="s">
        <v>90</v>
      </c>
      <c r="K36" s="63">
        <f>+Junín!J80</f>
        <v>1082.5760086499999</v>
      </c>
      <c r="L36" s="63">
        <f>+Junín!K80</f>
        <v>1313.06486664</v>
      </c>
      <c r="M36" s="66">
        <f t="shared" si="7"/>
        <v>0.21290778305481339</v>
      </c>
      <c r="N36" s="66">
        <f t="shared" si="8"/>
        <v>0.28264050778284844</v>
      </c>
      <c r="O36" s="70">
        <f t="shared" si="3"/>
        <v>230.48885799000004</v>
      </c>
      <c r="P36" s="36"/>
      <c r="R36" s="31"/>
      <c r="S36" s="31" t="s">
        <v>87</v>
      </c>
      <c r="T36" s="153">
        <v>91.405844880000004</v>
      </c>
      <c r="U36" s="154">
        <f t="shared" si="4"/>
        <v>1.9675337500509486E-2</v>
      </c>
    </row>
    <row r="37" spans="2:22" x14ac:dyDescent="0.25">
      <c r="B37" s="34"/>
      <c r="C37" s="61" t="s">
        <v>91</v>
      </c>
      <c r="D37" s="63">
        <f>+Pasco!J69</f>
        <v>502.24078286000008</v>
      </c>
      <c r="E37" s="63">
        <f>+Pasco!K69</f>
        <v>559.30949976999989</v>
      </c>
      <c r="F37" s="66">
        <f t="shared" si="0"/>
        <v>0.11362820156703157</v>
      </c>
      <c r="G37" s="66">
        <f>+E37/E$38</f>
        <v>3.540816716767807E-2</v>
      </c>
      <c r="H37" s="134">
        <f t="shared" si="1"/>
        <v>57.068716909999807</v>
      </c>
      <c r="J37" s="61" t="s">
        <v>91</v>
      </c>
      <c r="K37" s="63">
        <f>+Pasco!J80</f>
        <v>168.69414828000001</v>
      </c>
      <c r="L37" s="63">
        <f>+Pasco!K80</f>
        <v>197.00257684999997</v>
      </c>
      <c r="M37" s="66">
        <f t="shared" si="2"/>
        <v>0.16780919112270198</v>
      </c>
      <c r="N37" s="66">
        <f>+L37/L$38</f>
        <v>4.2405299060278283E-2</v>
      </c>
      <c r="O37" s="70">
        <f t="shared" si="3"/>
        <v>28.308428569999961</v>
      </c>
      <c r="P37" s="36"/>
      <c r="R37" s="31"/>
      <c r="S37" s="31"/>
      <c r="T37" s="31"/>
      <c r="U37" s="31"/>
    </row>
    <row r="38" spans="2:22" x14ac:dyDescent="0.25">
      <c r="B38" s="34"/>
      <c r="C38" s="67" t="s">
        <v>99</v>
      </c>
      <c r="D38" s="64">
        <f>SUM(D30:D37)</f>
        <v>14359.508884609999</v>
      </c>
      <c r="E38" s="64">
        <f>SUM(E30:E37)</f>
        <v>15796.059059520001</v>
      </c>
      <c r="F38" s="68">
        <f t="shared" si="0"/>
        <v>0.10004173446695264</v>
      </c>
      <c r="G38" s="68">
        <f>+E38/E$38</f>
        <v>1</v>
      </c>
      <c r="H38" s="135">
        <f t="shared" si="1"/>
        <v>1436.5501749100022</v>
      </c>
      <c r="J38" s="67" t="s">
        <v>99</v>
      </c>
      <c r="K38" s="64">
        <f>SUM(K30:K37)</f>
        <v>3924.8427432499993</v>
      </c>
      <c r="L38" s="64">
        <f>SUM(L30:L37)</f>
        <v>4645.7065794999999</v>
      </c>
      <c r="M38" s="68">
        <f t="shared" si="2"/>
        <v>0.18366693480643326</v>
      </c>
      <c r="N38" s="68">
        <f>+L38/L$38</f>
        <v>1</v>
      </c>
      <c r="O38" s="71">
        <f t="shared" si="3"/>
        <v>720.86383625000053</v>
      </c>
      <c r="P38" s="36"/>
      <c r="R38" s="31"/>
      <c r="S38" s="31"/>
      <c r="T38" s="31"/>
      <c r="U38" s="31"/>
    </row>
    <row r="39" spans="2:22" x14ac:dyDescent="0.25">
      <c r="B39" s="34"/>
      <c r="C39" s="170" t="s">
        <v>18</v>
      </c>
      <c r="D39" s="170"/>
      <c r="E39" s="170"/>
      <c r="F39" s="170"/>
      <c r="G39" s="170"/>
      <c r="H39" s="170"/>
      <c r="L39" s="35"/>
      <c r="M39" s="35"/>
      <c r="N39" s="35"/>
      <c r="O39" s="35"/>
      <c r="P39" s="36"/>
      <c r="R39" s="31"/>
      <c r="S39" s="31"/>
      <c r="T39" s="31"/>
      <c r="U39" s="31"/>
    </row>
    <row r="40" spans="2:22" x14ac:dyDescent="0.25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2" spans="2:22" x14ac:dyDescent="0.25">
      <c r="B42" s="14" t="s">
        <v>97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S42" s="100" t="s">
        <v>21</v>
      </c>
      <c r="T42" s="100"/>
      <c r="U42" s="106">
        <v>268.26333017999997</v>
      </c>
      <c r="V42" s="100"/>
    </row>
    <row r="43" spans="2:22" x14ac:dyDescent="0.25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S43" s="100" t="s">
        <v>22</v>
      </c>
      <c r="T43" s="100"/>
      <c r="U43" s="106">
        <v>1124.7918909999999</v>
      </c>
      <c r="V43" s="100"/>
    </row>
    <row r="44" spans="2:22" x14ac:dyDescent="0.25">
      <c r="B44" s="34"/>
      <c r="C44" s="35"/>
      <c r="D44" s="161" t="s">
        <v>29</v>
      </c>
      <c r="E44" s="161"/>
      <c r="F44" s="161"/>
      <c r="G44" s="161"/>
      <c r="H44" s="161"/>
      <c r="I44" s="161"/>
      <c r="J44" s="161"/>
      <c r="K44" s="161"/>
      <c r="L44" s="35"/>
      <c r="M44" s="35"/>
      <c r="N44" s="35"/>
      <c r="O44" s="35"/>
      <c r="P44" s="36"/>
      <c r="S44" s="100" t="s">
        <v>27</v>
      </c>
      <c r="T44" s="100"/>
      <c r="U44" s="106">
        <v>1568.1359263499999</v>
      </c>
      <c r="V44" s="100"/>
    </row>
    <row r="45" spans="2:22" x14ac:dyDescent="0.25">
      <c r="B45" s="34"/>
      <c r="C45" s="35"/>
      <c r="D45" s="174" t="s">
        <v>100</v>
      </c>
      <c r="E45" s="174"/>
      <c r="F45" s="174"/>
      <c r="G45" s="174"/>
      <c r="H45" s="174"/>
      <c r="I45" s="174"/>
      <c r="J45" s="174"/>
      <c r="K45" s="174"/>
      <c r="L45" s="35"/>
      <c r="M45" s="35"/>
      <c r="N45" s="35"/>
      <c r="O45" s="35"/>
      <c r="P45" s="36"/>
      <c r="S45" s="100" t="s">
        <v>25</v>
      </c>
      <c r="T45" s="100"/>
      <c r="U45" s="106">
        <v>1712.95711671</v>
      </c>
      <c r="V45" s="100"/>
    </row>
    <row r="46" spans="2:22" ht="48" x14ac:dyDescent="0.25">
      <c r="B46" s="34"/>
      <c r="C46" s="35"/>
      <c r="D46" s="167" t="s">
        <v>28</v>
      </c>
      <c r="E46" s="167"/>
      <c r="F46" s="18" t="s">
        <v>13</v>
      </c>
      <c r="G46" s="18" t="s">
        <v>15</v>
      </c>
      <c r="H46" s="18" t="s">
        <v>16</v>
      </c>
      <c r="I46" s="18" t="s">
        <v>17</v>
      </c>
      <c r="J46" s="18" t="s">
        <v>14</v>
      </c>
      <c r="K46" s="18" t="s">
        <v>20</v>
      </c>
      <c r="M46" s="18" t="s">
        <v>107</v>
      </c>
      <c r="N46" s="18" t="s">
        <v>52</v>
      </c>
      <c r="O46" s="18" t="s">
        <v>53</v>
      </c>
      <c r="P46" s="36"/>
      <c r="S46" s="100" t="s">
        <v>23</v>
      </c>
      <c r="T46" s="100"/>
      <c r="U46" s="106">
        <v>2679.0103274800003</v>
      </c>
      <c r="V46" s="100"/>
    </row>
    <row r="47" spans="2:22" x14ac:dyDescent="0.25">
      <c r="B47" s="34"/>
      <c r="C47" s="35"/>
      <c r="D47" s="160" t="s">
        <v>21</v>
      </c>
      <c r="E47" s="160"/>
      <c r="F47" s="19">
        <f>+Áncash!F49+Apurímac!F49+Ayacucho!F49+Huancavelica!F49+Huánuco!F49+Ica!F49+Junín!F49+Pasco!F49</f>
        <v>187.20475403999998</v>
      </c>
      <c r="G47" s="19">
        <f>+Áncash!G49+Apurímac!G49+Ayacucho!G49+Huancavelica!G49+Huánuco!G49+Ica!G49+Junín!G49+Pasco!G49</f>
        <v>81.05857614</v>
      </c>
      <c r="H47" s="19">
        <f>+Áncash!H49+Apurímac!H49+Ayacucho!H49+Huancavelica!H49+Huánuco!H49+Ica!H49+Junín!H49+Pasco!H49</f>
        <v>0</v>
      </c>
      <c r="I47" s="19">
        <f>+Áncash!I49+Apurímac!I49+Ayacucho!I49+Huancavelica!I49+Huánuco!I49+Ica!I49+Junín!I49+Pasco!I49</f>
        <v>0</v>
      </c>
      <c r="J47" s="19">
        <f>+Áncash!J49+Apurímac!J49+Ayacucho!J49+Huancavelica!J49+Huánuco!J49+Ica!J49+Junín!J49+Pasco!J49</f>
        <v>0</v>
      </c>
      <c r="K47" s="20">
        <f t="shared" ref="K47:K53" si="9">SUM(F47:J47)</f>
        <v>268.26333017999997</v>
      </c>
      <c r="M47" s="21">
        <f>+K47/K$54</f>
        <v>1.6982927777692912E-2</v>
      </c>
      <c r="N47" s="19">
        <v>58872.602830059994</v>
      </c>
      <c r="O47" s="19">
        <v>1683.1435124599957</v>
      </c>
      <c r="P47" s="36"/>
      <c r="S47" s="100" t="s">
        <v>24</v>
      </c>
      <c r="T47" s="100"/>
      <c r="U47" s="106">
        <v>3797.1938883000003</v>
      </c>
      <c r="V47" s="100"/>
    </row>
    <row r="48" spans="2:22" x14ac:dyDescent="0.25">
      <c r="B48" s="41"/>
      <c r="C48" s="42"/>
      <c r="D48" s="160" t="s">
        <v>22</v>
      </c>
      <c r="E48" s="160"/>
      <c r="F48" s="19">
        <f>+Áncash!F50+Apurímac!F50+Ayacucho!F50+Huancavelica!F50+Huánuco!F50+Ica!F50+Junín!F50+Pasco!F50</f>
        <v>1122.6399770999999</v>
      </c>
      <c r="G48" s="19">
        <f>+Áncash!G50+Apurímac!G50+Ayacucho!G50+Huancavelica!G50+Huánuco!G50+Ica!G50+Junín!G50+Pasco!G50</f>
        <v>2.1519138999999998</v>
      </c>
      <c r="H48" s="19">
        <f>+Áncash!H50+Apurímac!H50+Ayacucho!H50+Huancavelica!H50+Huánuco!H50+Ica!H50+Junín!H50+Pasco!H50</f>
        <v>0</v>
      </c>
      <c r="I48" s="19">
        <f>+Áncash!I50+Apurímac!I50+Ayacucho!I50+Huancavelica!I50+Huánuco!I50+Ica!I50+Junín!I50+Pasco!I50</f>
        <v>0</v>
      </c>
      <c r="J48" s="19">
        <f>+Áncash!J50+Apurímac!J50+Ayacucho!J50+Huancavelica!J50+Huánuco!J50+Ica!J50+Junín!J50+Pasco!J50</f>
        <v>0</v>
      </c>
      <c r="K48" s="20">
        <f t="shared" si="9"/>
        <v>1124.7918909999999</v>
      </c>
      <c r="M48" s="21">
        <f t="shared" ref="M48:M54" si="10">+K48/K$54</f>
        <v>7.1207121140896723E-2</v>
      </c>
      <c r="N48" s="19">
        <v>38332.713365040006</v>
      </c>
      <c r="O48" s="19">
        <v>5150.6434846100092</v>
      </c>
      <c r="P48" s="43"/>
      <c r="S48" s="100" t="s">
        <v>26</v>
      </c>
      <c r="T48" s="100"/>
      <c r="U48" s="106">
        <v>4645.7065794999999</v>
      </c>
      <c r="V48" s="100"/>
    </row>
    <row r="49" spans="2:22" x14ac:dyDescent="0.25">
      <c r="B49" s="34"/>
      <c r="D49" s="160" t="s">
        <v>23</v>
      </c>
      <c r="E49" s="160"/>
      <c r="F49" s="19">
        <f>+Áncash!F51+Apurímac!F51+Ayacucho!F51+Huancavelica!F51+Huánuco!F51+Ica!F51+Junín!F51+Pasco!F51</f>
        <v>2392.9536109000001</v>
      </c>
      <c r="G49" s="19">
        <f>+Áncash!G51+Apurímac!G51+Ayacucho!G51+Huancavelica!G51+Huánuco!G51+Ica!G51+Junín!G51+Pasco!G51</f>
        <v>269.27519543</v>
      </c>
      <c r="H49" s="19">
        <f>+Áncash!H51+Apurímac!H51+Ayacucho!H51+Huancavelica!H51+Huánuco!H51+Ica!H51+Junín!H51+Pasco!H51</f>
        <v>1.7330762799999999</v>
      </c>
      <c r="I49" s="19">
        <f>+Áncash!I51+Apurímac!I51+Ayacucho!I51+Huancavelica!I51+Huánuco!I51+Ica!I51+Junín!I51+Pasco!I51</f>
        <v>3.053939E-2</v>
      </c>
      <c r="J49" s="19">
        <f>+Áncash!J51+Apurímac!J51+Ayacucho!J51+Huancavelica!J51+Huánuco!J51+Ica!J51+Junín!J51+Pasco!J51</f>
        <v>15.017905479999998</v>
      </c>
      <c r="K49" s="20">
        <f t="shared" si="9"/>
        <v>2679.0103274800003</v>
      </c>
      <c r="M49" s="21">
        <f t="shared" si="10"/>
        <v>0.16959991839644389</v>
      </c>
      <c r="N49" s="19">
        <v>42332.299412350003</v>
      </c>
      <c r="O49" s="19">
        <v>10974.873014629997</v>
      </c>
      <c r="P49" s="36"/>
      <c r="S49" s="100"/>
      <c r="T49" s="100"/>
      <c r="U49" s="100"/>
      <c r="V49" s="100"/>
    </row>
    <row r="50" spans="2:22" x14ac:dyDescent="0.25">
      <c r="B50" s="34"/>
      <c r="D50" s="160" t="s">
        <v>24</v>
      </c>
      <c r="E50" s="160"/>
      <c r="F50" s="19">
        <f>+Áncash!F52+Apurímac!F52+Ayacucho!F52+Huancavelica!F52+Huánuco!F52+Ica!F52+Junín!F52+Pasco!F52</f>
        <v>1798.61116042</v>
      </c>
      <c r="G50" s="19">
        <f>+Áncash!G52+Apurímac!G52+Ayacucho!G52+Huancavelica!G52+Huánuco!G52+Ica!G52+Junín!G52+Pasco!G52</f>
        <v>1450.1517657400002</v>
      </c>
      <c r="H50" s="19">
        <f>+Áncash!H52+Apurímac!H52+Ayacucho!H52+Huancavelica!H52+Huánuco!H52+Ica!H52+Junín!H52+Pasco!H52</f>
        <v>103.25924114999999</v>
      </c>
      <c r="I50" s="19">
        <f>+Áncash!I52+Apurímac!I52+Ayacucho!I52+Huancavelica!I52+Huánuco!I52+Ica!I52+Junín!I52+Pasco!I52</f>
        <v>0.23887476000000002</v>
      </c>
      <c r="J50" s="19">
        <f>+Áncash!J52+Apurímac!J52+Ayacucho!J52+Huancavelica!J52+Huánuco!J52+Ica!J52+Junín!J52+Pasco!J52</f>
        <v>444.93284623000005</v>
      </c>
      <c r="K50" s="20">
        <f t="shared" si="9"/>
        <v>3797.1938883000003</v>
      </c>
      <c r="M50" s="21">
        <f t="shared" si="10"/>
        <v>0.24038868644337591</v>
      </c>
      <c r="N50" s="19">
        <v>25050.106751250001</v>
      </c>
      <c r="O50" s="19">
        <v>15666.592556940001</v>
      </c>
      <c r="P50" s="36"/>
    </row>
    <row r="51" spans="2:22" x14ac:dyDescent="0.25">
      <c r="B51" s="34"/>
      <c r="D51" s="160" t="s">
        <v>25</v>
      </c>
      <c r="E51" s="160"/>
      <c r="F51" s="19">
        <f>+Áncash!F53+Apurímac!F53+Ayacucho!F53+Huancavelica!F53+Huánuco!F53+Ica!F53+Junín!F53+Pasco!F53</f>
        <v>409.09614101</v>
      </c>
      <c r="G51" s="19">
        <f>+Áncash!G53+Apurímac!G53+Ayacucho!G53+Huancavelica!G53+Huánuco!G53+Ica!G53+Junín!G53+Pasco!G53</f>
        <v>805.03773280999997</v>
      </c>
      <c r="H51" s="19">
        <f>+Áncash!H53+Apurímac!H53+Ayacucho!H53+Huancavelica!H53+Huánuco!H53+Ica!H53+Junín!H53+Pasco!H53</f>
        <v>115.88863452999999</v>
      </c>
      <c r="I51" s="19">
        <f>+Áncash!I53+Apurímac!I53+Ayacucho!I53+Huancavelica!I53+Huánuco!I53+Ica!I53+Junín!I53+Pasco!I53</f>
        <v>0.44323604999999999</v>
      </c>
      <c r="J51" s="19">
        <f>+Áncash!J53+Apurímac!J53+Ayacucho!J53+Huancavelica!J53+Huánuco!J53+Ica!J53+Junín!J53+Pasco!J53</f>
        <v>382.49137231000003</v>
      </c>
      <c r="K51" s="20">
        <f t="shared" si="9"/>
        <v>1712.95711671</v>
      </c>
      <c r="M51" s="21">
        <f t="shared" si="10"/>
        <v>0.10844205572133714</v>
      </c>
      <c r="N51" s="19">
        <v>9516.297166069995</v>
      </c>
      <c r="O51" s="19">
        <v>6819.8007183699956</v>
      </c>
      <c r="P51" s="36"/>
    </row>
    <row r="52" spans="2:22" x14ac:dyDescent="0.25">
      <c r="B52" s="34"/>
      <c r="D52" s="160" t="s">
        <v>26</v>
      </c>
      <c r="E52" s="160"/>
      <c r="F52" s="129">
        <f>+Áncash!F54+Apurímac!F54+Ayacucho!F54+Huancavelica!F54+Huánuco!F54+Ica!F54+Junín!F54+Pasco!F54</f>
        <v>2782.8134271399999</v>
      </c>
      <c r="G52" s="129">
        <f>+Áncash!G54+Apurímac!G54+Ayacucho!G54+Huancavelica!G54+Huánuco!G54+Ica!G54+Junín!G54+Pasco!G54</f>
        <v>1008.5833086099999</v>
      </c>
      <c r="H52" s="129">
        <f>+Áncash!H54+Apurímac!H54+Ayacucho!H54+Huancavelica!H54+Huánuco!H54+Ica!H54+Junín!H54+Pasco!H54</f>
        <v>57.519522860000002</v>
      </c>
      <c r="I52" s="129">
        <f>+Áncash!I54+Apurímac!I54+Ayacucho!I54+Huancavelica!I54+Huánuco!I54+Ica!I54+Junín!I54+Pasco!I54</f>
        <v>32.425072960000001</v>
      </c>
      <c r="J52" s="129">
        <f>+Áncash!J54+Apurímac!J54+Ayacucho!J54+Huancavelica!J54+Huánuco!J54+Ica!J54+Junín!J54+Pasco!J54</f>
        <v>764.36524793000001</v>
      </c>
      <c r="K52" s="150">
        <f t="shared" si="9"/>
        <v>4645.7065794999999</v>
      </c>
      <c r="M52" s="21">
        <f t="shared" si="10"/>
        <v>0.29410541971227416</v>
      </c>
      <c r="N52" s="129">
        <v>52178.337855390004</v>
      </c>
      <c r="O52" s="129">
        <v>17518.910583260003</v>
      </c>
      <c r="P52" s="36"/>
    </row>
    <row r="53" spans="2:22" x14ac:dyDescent="0.25">
      <c r="B53" s="34"/>
      <c r="D53" s="160" t="s">
        <v>27</v>
      </c>
      <c r="E53" s="160"/>
      <c r="F53" s="19">
        <f>+Áncash!F55+Apurímac!F55+Ayacucho!F55+Huancavelica!F55+Huánuco!F55+Ica!F55+Junín!F55+Pasco!F55</f>
        <v>1222.2444085499999</v>
      </c>
      <c r="G53" s="19">
        <f>+Áncash!G55+Apurímac!G55+Ayacucho!G55+Huancavelica!G55+Huánuco!G55+Ica!G55+Junín!G55+Pasco!G55</f>
        <v>324.83935805000004</v>
      </c>
      <c r="H53" s="19">
        <f>+Áncash!H55+Apurímac!H55+Ayacucho!H55+Huancavelica!H55+Huánuco!H55+Ica!H55+Junín!H55+Pasco!H55</f>
        <v>0.64606014</v>
      </c>
      <c r="I53" s="19">
        <f>+Áncash!I55+Apurímac!I55+Ayacucho!I55+Huancavelica!I55+Huánuco!I55+Ica!I55+Junín!I55+Pasco!I55</f>
        <v>0</v>
      </c>
      <c r="J53" s="19">
        <f>+Áncash!J55+Apurímac!J55+Ayacucho!J55+Huancavelica!J55+Huánuco!J55+Ica!J55+Junín!J55+Pasco!J55</f>
        <v>20.406099609999998</v>
      </c>
      <c r="K53" s="20">
        <f t="shared" si="9"/>
        <v>1568.1359263499999</v>
      </c>
      <c r="M53" s="21">
        <f t="shared" si="10"/>
        <v>9.9273870807979323E-2</v>
      </c>
      <c r="N53" s="19">
        <v>41133.76556598999</v>
      </c>
      <c r="O53" s="19">
        <v>7601.0309479299976</v>
      </c>
      <c r="P53" s="36"/>
    </row>
    <row r="54" spans="2:22" x14ac:dyDescent="0.25">
      <c r="B54" s="34"/>
      <c r="D54" s="160" t="s">
        <v>20</v>
      </c>
      <c r="E54" s="160"/>
      <c r="F54" s="20">
        <f t="shared" ref="F54:K54" si="11">SUM(F47:F53)</f>
        <v>9915.5634791599987</v>
      </c>
      <c r="G54" s="20">
        <f t="shared" si="11"/>
        <v>3941.0978506799997</v>
      </c>
      <c r="H54" s="20">
        <f t="shared" si="11"/>
        <v>279.04653495999997</v>
      </c>
      <c r="I54" s="20">
        <f t="shared" si="11"/>
        <v>33.13772316</v>
      </c>
      <c r="J54" s="20">
        <f t="shared" si="11"/>
        <v>1627.2134715600002</v>
      </c>
      <c r="K54" s="20">
        <f t="shared" si="11"/>
        <v>15796.059059519999</v>
      </c>
      <c r="L54" s="45"/>
      <c r="M54" s="24">
        <f t="shared" si="10"/>
        <v>1</v>
      </c>
      <c r="N54" s="19">
        <f>SUM(N47:N53)</f>
        <v>267416.12294615002</v>
      </c>
      <c r="O54" s="19">
        <f>SUM(O47:O53)</f>
        <v>65414.994818200001</v>
      </c>
      <c r="P54" s="36"/>
    </row>
    <row r="55" spans="2:22" x14ac:dyDescent="0.25">
      <c r="B55" s="34"/>
      <c r="E55" s="35"/>
      <c r="F55" s="40"/>
      <c r="G55" s="35"/>
      <c r="H55" s="35"/>
      <c r="M55" s="50" t="s">
        <v>54</v>
      </c>
      <c r="P55" s="36"/>
    </row>
    <row r="56" spans="2:22" x14ac:dyDescent="0.25">
      <c r="B56" s="34"/>
      <c r="E56" s="35"/>
      <c r="F56" s="40"/>
      <c r="G56" s="35"/>
      <c r="H56" s="35"/>
      <c r="M56" s="18" t="s">
        <v>55</v>
      </c>
      <c r="N56" s="18" t="s">
        <v>51</v>
      </c>
      <c r="O56" s="18" t="s">
        <v>51</v>
      </c>
      <c r="P56" s="36"/>
    </row>
    <row r="57" spans="2:22" x14ac:dyDescent="0.25">
      <c r="B57" s="34"/>
      <c r="C57" s="28"/>
      <c r="D57" s="28"/>
      <c r="E57" s="35"/>
      <c r="F57" s="40"/>
      <c r="G57" s="35"/>
      <c r="H57" s="35"/>
      <c r="M57" s="47" t="s">
        <v>101</v>
      </c>
      <c r="N57" s="21">
        <f>+K54/N54</f>
        <v>5.9069209760029599E-2</v>
      </c>
      <c r="O57" s="21">
        <f>+K54/O54</f>
        <v>0.24147459009085118</v>
      </c>
      <c r="P57" s="36"/>
    </row>
    <row r="58" spans="2:22" x14ac:dyDescent="0.25">
      <c r="B58" s="34"/>
      <c r="M58" s="132" t="s">
        <v>26</v>
      </c>
      <c r="N58" s="52" t="s">
        <v>51</v>
      </c>
      <c r="O58" s="52" t="s">
        <v>51</v>
      </c>
      <c r="P58" s="36"/>
    </row>
    <row r="59" spans="2:22" x14ac:dyDescent="0.25">
      <c r="B59" s="34"/>
      <c r="D59" s="51"/>
      <c r="E59" s="51"/>
      <c r="F59" s="51"/>
      <c r="G59" s="51"/>
      <c r="H59" s="51"/>
      <c r="I59" s="51"/>
      <c r="J59" s="51"/>
      <c r="K59" s="51"/>
      <c r="L59" s="51"/>
      <c r="M59" s="47" t="s">
        <v>101</v>
      </c>
      <c r="N59" s="21">
        <f>+K68/N52</f>
        <v>8.9035158467013167E-2</v>
      </c>
      <c r="O59" s="21">
        <f>+K68/O52</f>
        <v>0.26518239004765243</v>
      </c>
      <c r="P59" s="36"/>
    </row>
    <row r="60" spans="2:22" x14ac:dyDescent="0.25">
      <c r="B60" s="34"/>
      <c r="D60" s="161" t="s">
        <v>30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49"/>
      <c r="O60" s="149"/>
      <c r="P60" s="36"/>
    </row>
    <row r="61" spans="2:22" x14ac:dyDescent="0.25">
      <c r="B61" s="34"/>
      <c r="D61" s="162" t="s">
        <v>49</v>
      </c>
      <c r="E61" s="162"/>
      <c r="F61" s="162"/>
      <c r="G61" s="162"/>
      <c r="H61" s="162"/>
      <c r="I61" s="162"/>
      <c r="J61" s="162"/>
      <c r="K61" s="162"/>
      <c r="L61" s="162"/>
      <c r="M61" s="162"/>
      <c r="P61" s="36"/>
    </row>
    <row r="62" spans="2:22" x14ac:dyDescent="0.25">
      <c r="B62" s="34"/>
      <c r="D62" s="167"/>
      <c r="E62" s="167"/>
      <c r="F62" s="25">
        <v>2012</v>
      </c>
      <c r="G62" s="25">
        <v>2013</v>
      </c>
      <c r="H62" s="25">
        <v>2014</v>
      </c>
      <c r="I62" s="25">
        <v>2015</v>
      </c>
      <c r="J62" s="25">
        <v>2016</v>
      </c>
      <c r="K62" s="25">
        <v>2017</v>
      </c>
      <c r="L62" s="26" t="s">
        <v>40</v>
      </c>
      <c r="M62" s="27" t="s">
        <v>41</v>
      </c>
      <c r="O62" s="49"/>
      <c r="P62" s="36"/>
    </row>
    <row r="63" spans="2:22" x14ac:dyDescent="0.25">
      <c r="B63" s="34"/>
      <c r="D63" s="166" t="s">
        <v>21</v>
      </c>
      <c r="E63" s="166"/>
      <c r="F63" s="19">
        <f>+Áncash!F62+Apurímac!F62+Ayacucho!F62+Huancavelica!F62+Huánuco!F62+Ica!F62+Junín!F62+Pasco!F62</f>
        <v>400.26248447000006</v>
      </c>
      <c r="G63" s="19">
        <f>+Áncash!G62+Apurímac!G62+Ayacucho!G62+Huancavelica!G62+Huánuco!G62+Ica!G62+Junín!G62+Pasco!G62</f>
        <v>40.297186469999993</v>
      </c>
      <c r="H63" s="19">
        <f>+Áncash!H62+Apurímac!H62+Ayacucho!H62+Huancavelica!H62+Huánuco!H62+Ica!H62+Junín!H62+Pasco!H62</f>
        <v>30.194787159999997</v>
      </c>
      <c r="I63" s="19">
        <f>+Áncash!I62+Apurímac!I62+Ayacucho!I62+Huancavelica!I62+Huánuco!I62+Ica!I62+Junín!I62+Pasco!I62</f>
        <v>124.38107849999997</v>
      </c>
      <c r="J63" s="19">
        <f>+Áncash!J62+Apurímac!J62+Ayacucho!J62+Huancavelica!J62+Huánuco!J62+Ica!J62+Junín!J62+Pasco!J62</f>
        <v>193.22923317999999</v>
      </c>
      <c r="K63" s="19">
        <f>+Áncash!K62+Apurímac!K62+Ayacucho!K62+Huancavelica!K62+Huánuco!K62+Ica!K62+Junín!K62+Pasco!K62</f>
        <v>268.26333018000003</v>
      </c>
      <c r="L63" s="53">
        <f>+IFERROR(K63/J63-1,0)</f>
        <v>0.38831648692671195</v>
      </c>
      <c r="M63" s="54">
        <f>+K63-J63</f>
        <v>75.034097000000031</v>
      </c>
      <c r="O63" s="49"/>
      <c r="P63" s="36"/>
    </row>
    <row r="64" spans="2:22" x14ac:dyDescent="0.25">
      <c r="B64" s="34"/>
      <c r="D64" s="160" t="s">
        <v>22</v>
      </c>
      <c r="E64" s="160"/>
      <c r="F64" s="19">
        <f>+Áncash!F63+Apurímac!F63+Ayacucho!F63+Huancavelica!F63+Huánuco!F63+Ica!F63+Junín!F63+Pasco!F63</f>
        <v>770.25139389000014</v>
      </c>
      <c r="G64" s="19">
        <f>+Áncash!G63+Apurímac!G63+Ayacucho!G63+Huancavelica!G63+Huánuco!G63+Ica!G63+Junín!G63+Pasco!G63</f>
        <v>604.04966719000004</v>
      </c>
      <c r="H64" s="19">
        <f>+Áncash!H63+Apurímac!H63+Ayacucho!H63+Huancavelica!H63+Huánuco!H63+Ica!H63+Junín!H63+Pasco!H63</f>
        <v>733.84113121999974</v>
      </c>
      <c r="I64" s="19">
        <f>+Áncash!I63+Apurímac!I63+Ayacucho!I63+Huancavelica!I63+Huánuco!I63+Ica!I63+Junín!I63+Pasco!I63</f>
        <v>940.49395806999996</v>
      </c>
      <c r="J64" s="19">
        <f>+Áncash!J63+Apurímac!J63+Ayacucho!J63+Huancavelica!J63+Huánuco!J63+Ica!J63+Junín!J63+Pasco!J63</f>
        <v>1123.2550667399998</v>
      </c>
      <c r="K64" s="19">
        <f>+Áncash!K63+Apurímac!K63+Ayacucho!K63+Huancavelica!K63+Huánuco!K63+Ica!K63+Junín!K63+Pasco!K63</f>
        <v>1124.7918909999999</v>
      </c>
      <c r="L64" s="53">
        <f t="shared" ref="L64:L70" si="12">+IFERROR(K64/J64-1,0)</f>
        <v>1.3681881395473106E-3</v>
      </c>
      <c r="M64" s="54">
        <f t="shared" ref="M64:M70" si="13">+K64-J64</f>
        <v>1.5368242600000031</v>
      </c>
      <c r="O64" s="49"/>
      <c r="P64" s="36"/>
    </row>
    <row r="65" spans="2:22" x14ac:dyDescent="0.25">
      <c r="B65" s="34"/>
      <c r="D65" s="160" t="s">
        <v>23</v>
      </c>
      <c r="E65" s="160"/>
      <c r="F65" s="19">
        <f>+Áncash!F64+Apurímac!F64+Ayacucho!F64+Huancavelica!F64+Huánuco!F64+Ica!F64+Junín!F64+Pasco!F64</f>
        <v>1606.31115983</v>
      </c>
      <c r="G65" s="19">
        <f>+Áncash!G64+Apurímac!G64+Ayacucho!G64+Huancavelica!G64+Huánuco!G64+Ica!G64+Junín!G64+Pasco!G64</f>
        <v>1840.35483254</v>
      </c>
      <c r="H65" s="19">
        <f>+Áncash!H64+Apurímac!H64+Ayacucho!H64+Huancavelica!H64+Huánuco!H64+Ica!H64+Junín!H64+Pasco!H64</f>
        <v>2127.6182853800001</v>
      </c>
      <c r="I65" s="19">
        <f>+Áncash!I64+Apurímac!I64+Ayacucho!I64+Huancavelica!I64+Huánuco!I64+Ica!I64+Junín!I64+Pasco!I64</f>
        <v>2443.7837780099999</v>
      </c>
      <c r="J65" s="19">
        <f>+Áncash!J64+Apurímac!J64+Ayacucho!J64+Huancavelica!J64+Huánuco!J64+Ica!J64+Junín!J64+Pasco!J64</f>
        <v>2634.1958738000003</v>
      </c>
      <c r="K65" s="19">
        <f>+Áncash!K64+Apurímac!K64+Ayacucho!K64+Huancavelica!K64+Huánuco!K64+Ica!K64+Junín!K64+Pasco!K64</f>
        <v>2679.0103274799999</v>
      </c>
      <c r="L65" s="53">
        <f t="shared" si="12"/>
        <v>1.7012574549117199E-2</v>
      </c>
      <c r="M65" s="54">
        <f t="shared" si="13"/>
        <v>44.814453679999588</v>
      </c>
      <c r="O65" s="49"/>
      <c r="P65" s="36"/>
    </row>
    <row r="66" spans="2:22" x14ac:dyDescent="0.25">
      <c r="B66" s="34"/>
      <c r="D66" s="160" t="s">
        <v>24</v>
      </c>
      <c r="E66" s="160"/>
      <c r="F66" s="19">
        <f>+Áncash!F65+Apurímac!F65+Ayacucho!F65+Huancavelica!F65+Huánuco!F65+Ica!F65+Junín!F65+Pasco!F65</f>
        <v>2403.9645527799998</v>
      </c>
      <c r="G66" s="19">
        <f>+Áncash!G65+Apurímac!G65+Ayacucho!G65+Huancavelica!G65+Huánuco!G65+Ica!G65+Junín!G65+Pasco!G65</f>
        <v>2553.9428491099998</v>
      </c>
      <c r="H66" s="19">
        <f>+Áncash!H65+Apurímac!H65+Ayacucho!H65+Huancavelica!H65+Huánuco!H65+Ica!H65+Junín!H65+Pasco!H65</f>
        <v>2678.3051358399998</v>
      </c>
      <c r="I66" s="19">
        <f>+Áncash!I65+Apurímac!I65+Ayacucho!I65+Huancavelica!I65+Huánuco!I65+Ica!I65+Junín!I65+Pasco!I65</f>
        <v>2808.7655847400006</v>
      </c>
      <c r="J66" s="19">
        <f>+Áncash!J65+Apurímac!J65+Ayacucho!J65+Huancavelica!J65+Huánuco!J65+Ica!J65+Junín!J65+Pasco!J65</f>
        <v>3399.4849123499998</v>
      </c>
      <c r="K66" s="19">
        <f>+Áncash!K65+Apurímac!K65+Ayacucho!K65+Huancavelica!K65+Huánuco!K65+Ica!K65+Junín!K65+Pasco!K65</f>
        <v>3797.1938883000003</v>
      </c>
      <c r="L66" s="53">
        <f t="shared" si="12"/>
        <v>0.11699095192485265</v>
      </c>
      <c r="M66" s="54">
        <f t="shared" si="13"/>
        <v>397.70897595000042</v>
      </c>
      <c r="O66" s="49"/>
      <c r="P66" s="36"/>
    </row>
    <row r="67" spans="2:22" x14ac:dyDescent="0.25">
      <c r="B67" s="34"/>
      <c r="D67" s="160" t="s">
        <v>25</v>
      </c>
      <c r="E67" s="160"/>
      <c r="F67" s="19">
        <f>+Áncash!F66+Apurímac!F66+Ayacucho!F66+Huancavelica!F66+Huánuco!F66+Ica!F66+Junín!F66+Pasco!F66</f>
        <v>1435.2908353499997</v>
      </c>
      <c r="G67" s="19">
        <f>+Áncash!G66+Apurímac!G66+Ayacucho!G66+Huancavelica!G66+Huánuco!G66+Ica!G66+Junín!G66+Pasco!G66</f>
        <v>1410.69898502</v>
      </c>
      <c r="H67" s="19">
        <f>+Áncash!H66+Apurímac!H66+Ayacucho!H66+Huancavelica!H66+Huánuco!H66+Ica!H66+Junín!H66+Pasco!H66</f>
        <v>1379.8147228799999</v>
      </c>
      <c r="I67" s="19">
        <f>+Áncash!I66+Apurímac!I66+Ayacucho!I66+Huancavelica!I66+Huánuco!I66+Ica!I66+Junín!I66+Pasco!I66</f>
        <v>1422.2987574199999</v>
      </c>
      <c r="J67" s="19">
        <f>+Áncash!J66+Apurímac!J66+Ayacucho!J66+Huancavelica!J66+Huánuco!J66+Ica!J66+Junín!J66+Pasco!J66</f>
        <v>1549.4306042599999</v>
      </c>
      <c r="K67" s="19">
        <f>+Áncash!K66+Apurímac!K66+Ayacucho!K66+Huancavelica!K66+Huánuco!K66+Ica!K66+Junín!K66+Pasco!K66</f>
        <v>1712.9571167099998</v>
      </c>
      <c r="L67" s="53">
        <f t="shared" si="12"/>
        <v>0.10553974602050631</v>
      </c>
      <c r="M67" s="54">
        <f t="shared" si="13"/>
        <v>163.52651244999993</v>
      </c>
      <c r="O67" s="49"/>
      <c r="P67" s="36"/>
    </row>
    <row r="68" spans="2:22" x14ac:dyDescent="0.25">
      <c r="B68" s="34"/>
      <c r="D68" s="160" t="s">
        <v>26</v>
      </c>
      <c r="E68" s="160"/>
      <c r="F68" s="129">
        <f>+Áncash!F67+Apurímac!F67+Ayacucho!F67+Huancavelica!F67+Huánuco!F67+Ica!F67+Junín!F67+Pasco!F67</f>
        <v>2428.7694783700003</v>
      </c>
      <c r="G68" s="129">
        <f>+Áncash!G67+Apurímac!G67+Ayacucho!G67+Huancavelica!G67+Huánuco!G67+Ica!G67+Junín!G67+Pasco!G67</f>
        <v>2855.0455611400002</v>
      </c>
      <c r="H68" s="129">
        <f>+Áncash!H67+Apurímac!H67+Ayacucho!H67+Huancavelica!H67+Huánuco!H67+Ica!H67+Junín!H67+Pasco!H67</f>
        <v>3236.29647621</v>
      </c>
      <c r="I68" s="129">
        <f>+Áncash!I67+Apurímac!I67+Ayacucho!I67+Huancavelica!I67+Huánuco!I67+Ica!I67+Junín!I67+Pasco!I67</f>
        <v>3625.1589971899998</v>
      </c>
      <c r="J68" s="129">
        <f>+Áncash!J67+Apurímac!J67+Ayacucho!J67+Huancavelica!J67+Huánuco!J67+Ica!J67+Junín!J67+Pasco!J67</f>
        <v>3924.8427432500002</v>
      </c>
      <c r="K68" s="129">
        <f>+Áncash!K67+Apurímac!K67+Ayacucho!K67+Huancavelica!K67+Huánuco!K67+Ica!K67+Junín!K67+Pasco!K67</f>
        <v>4645.7065795000008</v>
      </c>
      <c r="L68" s="130">
        <f t="shared" si="12"/>
        <v>0.18366693480643326</v>
      </c>
      <c r="M68" s="136">
        <f t="shared" si="13"/>
        <v>720.86383625000053</v>
      </c>
      <c r="O68" s="49"/>
      <c r="P68" s="36"/>
    </row>
    <row r="69" spans="2:22" x14ac:dyDescent="0.25">
      <c r="B69" s="34"/>
      <c r="D69" s="160" t="s">
        <v>27</v>
      </c>
      <c r="E69" s="160"/>
      <c r="F69" s="19">
        <f>+Áncash!F68+Apurímac!F68+Ayacucho!F68+Huancavelica!F68+Huánuco!F68+Ica!F68+Junín!F68+Pasco!F68</f>
        <v>957.49655704999986</v>
      </c>
      <c r="G69" s="19">
        <f>+Áncash!G68+Apurímac!G68+Ayacucho!G68+Huancavelica!G68+Huánuco!G68+Ica!G68+Junín!G68+Pasco!G68</f>
        <v>1163.52546076</v>
      </c>
      <c r="H69" s="19">
        <f>+Áncash!H68+Apurímac!H68+Ayacucho!H68+Huancavelica!H68+Huánuco!H68+Ica!H68+Junín!H68+Pasco!H68</f>
        <v>1332.8294635900002</v>
      </c>
      <c r="I69" s="19">
        <f>+Áncash!I68+Apurímac!I68+Ayacucho!I68+Huancavelica!I68+Huánuco!I68+Ica!I68+Junín!I68+Pasco!I68</f>
        <v>1443.4360569599999</v>
      </c>
      <c r="J69" s="19">
        <f>+Áncash!J68+Apurímac!J68+Ayacucho!J68+Huancavelica!J68+Huánuco!J68+Ica!J68+Junín!J68+Pasco!J68</f>
        <v>1535.07045103</v>
      </c>
      <c r="K69" s="19">
        <f>+Áncash!K68+Apurímac!K68+Ayacucho!K68+Huancavelica!K68+Huánuco!K68+Ica!K68+Junín!K68+Pasco!K68</f>
        <v>1568.1359263500001</v>
      </c>
      <c r="L69" s="53">
        <f t="shared" si="12"/>
        <v>2.1540037656130995E-2</v>
      </c>
      <c r="M69" s="54">
        <f t="shared" si="13"/>
        <v>33.065475320000132</v>
      </c>
      <c r="O69" s="49"/>
      <c r="P69" s="36"/>
    </row>
    <row r="70" spans="2:22" x14ac:dyDescent="0.25">
      <c r="B70" s="34"/>
      <c r="D70" s="160" t="s">
        <v>20</v>
      </c>
      <c r="E70" s="160"/>
      <c r="F70" s="19">
        <f t="shared" ref="F70:K70" si="14">SUM(F63:F69)</f>
        <v>10002.346461739999</v>
      </c>
      <c r="G70" s="19">
        <f t="shared" si="14"/>
        <v>10467.914542229999</v>
      </c>
      <c r="H70" s="19">
        <f t="shared" si="14"/>
        <v>11518.900002280001</v>
      </c>
      <c r="I70" s="19">
        <f t="shared" si="14"/>
        <v>12808.318210889998</v>
      </c>
      <c r="J70" s="19">
        <f t="shared" si="14"/>
        <v>14359.508884609999</v>
      </c>
      <c r="K70" s="19">
        <f t="shared" si="14"/>
        <v>15796.059059519999</v>
      </c>
      <c r="L70" s="53">
        <f t="shared" si="12"/>
        <v>0.10004173446695264</v>
      </c>
      <c r="M70" s="54">
        <f t="shared" si="13"/>
        <v>1436.5501749100004</v>
      </c>
      <c r="O70" s="49"/>
      <c r="P70" s="36"/>
    </row>
    <row r="71" spans="2:22" x14ac:dyDescent="0.25">
      <c r="B71" s="34"/>
      <c r="C71" s="35"/>
      <c r="D71" s="163" t="s">
        <v>37</v>
      </c>
      <c r="E71" s="163"/>
      <c r="F71" s="163"/>
      <c r="G71" s="163"/>
      <c r="H71" s="163"/>
      <c r="I71" s="163"/>
      <c r="J71" s="163"/>
      <c r="K71" s="163"/>
      <c r="L71" s="163"/>
      <c r="M71" s="163"/>
      <c r="N71" s="35"/>
      <c r="O71" s="35"/>
      <c r="P71" s="36"/>
    </row>
    <row r="72" spans="2:22" x14ac:dyDescent="0.25"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2:22" x14ac:dyDescent="0.25">
      <c r="B73" s="34"/>
      <c r="C73" s="35"/>
      <c r="D73" s="161" t="s">
        <v>50</v>
      </c>
      <c r="E73" s="161"/>
      <c r="F73" s="161"/>
      <c r="G73" s="161"/>
      <c r="H73" s="161"/>
      <c r="I73" s="161"/>
      <c r="J73" s="161"/>
      <c r="K73" s="161"/>
      <c r="L73" s="161"/>
      <c r="M73" s="161"/>
      <c r="N73" s="35"/>
      <c r="O73" s="35"/>
      <c r="P73" s="36"/>
    </row>
    <row r="74" spans="2:22" x14ac:dyDescent="0.25">
      <c r="B74" s="34"/>
      <c r="C74" s="35"/>
      <c r="D74" s="162" t="s">
        <v>49</v>
      </c>
      <c r="E74" s="162"/>
      <c r="F74" s="162"/>
      <c r="G74" s="162"/>
      <c r="H74" s="162"/>
      <c r="I74" s="162"/>
      <c r="J74" s="162"/>
      <c r="K74" s="162"/>
      <c r="L74" s="162"/>
      <c r="M74" s="162"/>
      <c r="N74" s="35"/>
      <c r="O74" s="35"/>
      <c r="P74" s="36"/>
      <c r="U74" s="141"/>
      <c r="V74" s="141"/>
    </row>
    <row r="75" spans="2:22" x14ac:dyDescent="0.25">
      <c r="B75" s="34"/>
      <c r="C75" s="35"/>
      <c r="D75" s="178"/>
      <c r="E75" s="178"/>
      <c r="F75" s="25">
        <v>2012</v>
      </c>
      <c r="G75" s="25">
        <v>2013</v>
      </c>
      <c r="H75" s="25">
        <v>2014</v>
      </c>
      <c r="I75" s="25">
        <v>2015</v>
      </c>
      <c r="J75" s="25">
        <v>2016</v>
      </c>
      <c r="K75" s="25">
        <v>2017</v>
      </c>
      <c r="L75" s="26" t="s">
        <v>40</v>
      </c>
      <c r="M75" s="27" t="s">
        <v>41</v>
      </c>
      <c r="N75" s="35"/>
      <c r="O75" s="27" t="s">
        <v>51</v>
      </c>
      <c r="P75" s="36"/>
      <c r="S75" s="142"/>
      <c r="T75" s="142"/>
      <c r="U75" s="141"/>
      <c r="V75" s="141"/>
    </row>
    <row r="76" spans="2:22" x14ac:dyDescent="0.25">
      <c r="B76" s="34"/>
      <c r="C76" s="35"/>
      <c r="D76" s="47" t="s">
        <v>13</v>
      </c>
      <c r="E76" s="46"/>
      <c r="F76" s="19">
        <f>+Áncash!F75+Apurímac!F75+Ayacucho!F75+Huancavelica!F75+Huánuco!F75+Ica!F75+Junín!F75+Pasco!F75</f>
        <v>1494.20340569</v>
      </c>
      <c r="G76" s="19">
        <f>+Áncash!G75+Apurímac!G75+Ayacucho!G75+Huancavelica!G75+Huánuco!G75+Ica!G75+Junín!G75+Pasco!G75</f>
        <v>1755.54563381</v>
      </c>
      <c r="H76" s="19">
        <f>+Áncash!H75+Apurímac!H75+Ayacucho!H75+Huancavelica!H75+Huánuco!H75+Ica!H75+Junín!H75+Pasco!H75</f>
        <v>1980.9640458200001</v>
      </c>
      <c r="I76" s="19">
        <f>+Áncash!I75+Apurímac!I75+Ayacucho!I75+Huancavelica!I75+Huánuco!I75+Ica!I75+Junín!I75+Pasco!I75</f>
        <v>2307.2953164</v>
      </c>
      <c r="J76" s="19">
        <f>+Áncash!J75+Apurímac!J75+Ayacucho!J75+Huancavelica!J75+Huánuco!J75+Ica!J75+Junín!J75+Pasco!J75</f>
        <v>2378.4112329099999</v>
      </c>
      <c r="K76" s="19">
        <f>+Áncash!K75+Apurímac!K75+Ayacucho!K75+Huancavelica!K75+Huánuco!K75+Ica!K75+Junín!K75+Pasco!K75</f>
        <v>2782.8134271399999</v>
      </c>
      <c r="L76" s="53">
        <f>+IFERROR(K76/J76-1,0)</f>
        <v>0.17003039198364855</v>
      </c>
      <c r="M76" s="54">
        <f>+K76-J76</f>
        <v>404.40219423000008</v>
      </c>
      <c r="N76" s="35"/>
      <c r="O76" s="55">
        <f>+K76/K$81</f>
        <v>0.59900757387899939</v>
      </c>
      <c r="P76" s="36"/>
      <c r="S76" s="142"/>
      <c r="T76" s="142"/>
      <c r="U76" s="141"/>
      <c r="V76" s="141"/>
    </row>
    <row r="77" spans="2:22" x14ac:dyDescent="0.25">
      <c r="B77" s="34"/>
      <c r="C77" s="35"/>
      <c r="D77" s="47" t="s">
        <v>15</v>
      </c>
      <c r="E77" s="46"/>
      <c r="F77" s="19">
        <f>+Áncash!F76+Apurímac!F76+Ayacucho!F76+Huancavelica!F76+Huánuco!F76+Ica!F76+Junín!F76+Pasco!F76</f>
        <v>494.53015010000007</v>
      </c>
      <c r="G77" s="19">
        <f>+Áncash!G76+Apurímac!G76+Ayacucho!G76+Huancavelica!G76+Huánuco!G76+Ica!G76+Junín!G76+Pasco!G76</f>
        <v>573.75315671999999</v>
      </c>
      <c r="H77" s="19">
        <f>+Áncash!H76+Apurímac!H76+Ayacucho!H76+Huancavelica!H76+Huánuco!H76+Ica!H76+Junín!H76+Pasco!H76</f>
        <v>643.55445461000011</v>
      </c>
      <c r="I77" s="19">
        <f>+Áncash!I76+Apurímac!I76+Ayacucho!I76+Huancavelica!I76+Huánuco!I76+Ica!I76+Junín!I76+Pasco!I76</f>
        <v>727.05593284000008</v>
      </c>
      <c r="J77" s="19">
        <f>+Áncash!J76+Apurímac!J76+Ayacucho!J76+Huancavelica!J76+Huánuco!J76+Ica!J76+Junín!J76+Pasco!J76</f>
        <v>863.78983756000002</v>
      </c>
      <c r="K77" s="19">
        <f>+Áncash!K76+Apurímac!K76+Ayacucho!K76+Huancavelica!K76+Huánuco!K76+Ica!K76+Junín!K76+Pasco!K76</f>
        <v>1008.5833086099999</v>
      </c>
      <c r="L77" s="53">
        <f t="shared" ref="L77:L81" si="15">+IFERROR(K77/J77-1,0)</f>
        <v>0.16762580983703956</v>
      </c>
      <c r="M77" s="54">
        <f t="shared" ref="M77:M81" si="16">+K77-J77</f>
        <v>144.79347104999988</v>
      </c>
      <c r="N77" s="35"/>
      <c r="O77" s="55">
        <f t="shared" ref="O77:O81" si="17">+K77/K$81</f>
        <v>0.2171000882966978</v>
      </c>
      <c r="P77" s="36"/>
      <c r="S77" s="142"/>
      <c r="T77" s="142"/>
      <c r="U77" s="141"/>
      <c r="V77" s="141"/>
    </row>
    <row r="78" spans="2:22" x14ac:dyDescent="0.25">
      <c r="B78" s="34"/>
      <c r="C78" s="35"/>
      <c r="D78" s="47" t="s">
        <v>16</v>
      </c>
      <c r="E78" s="46"/>
      <c r="F78" s="19">
        <f>+Áncash!F77+Apurímac!F77+Ayacucho!F77+Huancavelica!F77+Huánuco!F77+Ica!F77+Junín!F77+Pasco!F77</f>
        <v>85.866709359999973</v>
      </c>
      <c r="G78" s="19">
        <f>+Áncash!G77+Apurímac!G77+Ayacucho!G77+Huancavelica!G77+Huánuco!G77+Ica!G77+Junín!G77+Pasco!G77</f>
        <v>70.022089149999985</v>
      </c>
      <c r="H78" s="19">
        <f>+Áncash!H77+Apurímac!H77+Ayacucho!H77+Huancavelica!H77+Huánuco!H77+Ica!H77+Junín!H77+Pasco!H77</f>
        <v>60.293819339999999</v>
      </c>
      <c r="I78" s="19">
        <f>+Áncash!I77+Apurímac!I77+Ayacucho!I77+Huancavelica!I77+Huánuco!I77+Ica!I77+Junín!I77+Pasco!I77</f>
        <v>23.315027230000005</v>
      </c>
      <c r="J78" s="19">
        <f>+Áncash!J77+Apurímac!J77+Ayacucho!J77+Huancavelica!J77+Huánuco!J77+Ica!J77+Junín!J77+Pasco!J77</f>
        <v>26.719158689999997</v>
      </c>
      <c r="K78" s="19">
        <f>+Áncash!K77+Apurímac!K77+Ayacucho!K77+Huancavelica!K77+Huánuco!K77+Ica!K77+Junín!K77+Pasco!K77</f>
        <v>57.519522860000002</v>
      </c>
      <c r="L78" s="53">
        <f t="shared" si="15"/>
        <v>1.1527445353856689</v>
      </c>
      <c r="M78" s="54">
        <f t="shared" si="16"/>
        <v>30.800364170000005</v>
      </c>
      <c r="N78" s="35"/>
      <c r="O78" s="55">
        <f t="shared" si="17"/>
        <v>1.2381221645339171E-2</v>
      </c>
      <c r="P78" s="36"/>
      <c r="S78" s="142"/>
      <c r="T78" s="142"/>
      <c r="U78" s="141"/>
      <c r="V78" s="141"/>
    </row>
    <row r="79" spans="2:22" x14ac:dyDescent="0.25">
      <c r="B79" s="34"/>
      <c r="C79" s="35"/>
      <c r="D79" s="47" t="s">
        <v>17</v>
      </c>
      <c r="E79" s="46"/>
      <c r="F79" s="19">
        <f>+Áncash!F78+Apurímac!F78+Ayacucho!F78+Huancavelica!F78+Huánuco!F78+Ica!F78+Junín!F78+Pasco!F78</f>
        <v>26.671482839999999</v>
      </c>
      <c r="G79" s="19">
        <f>+Áncash!G78+Apurímac!G78+Ayacucho!G78+Huancavelica!G78+Huánuco!G78+Ica!G78+Junín!G78+Pasco!G78</f>
        <v>26.629126450000001</v>
      </c>
      <c r="H79" s="19">
        <f>+Áncash!H78+Apurímac!H78+Ayacucho!H78+Huancavelica!H78+Huánuco!H78+Ica!H78+Junín!H78+Pasco!H78</f>
        <v>31.937900040000002</v>
      </c>
      <c r="I79" s="19">
        <f>+Áncash!I78+Apurímac!I78+Ayacucho!I78+Huancavelica!I78+Huánuco!I78+Ica!I78+Junín!I78+Pasco!I78</f>
        <v>32.80524269</v>
      </c>
      <c r="J79" s="19">
        <f>+Áncash!J78+Apurímac!J78+Ayacucho!J78+Huancavelica!J78+Huánuco!J78+Ica!J78+Junín!J78+Pasco!J78</f>
        <v>23.94188308</v>
      </c>
      <c r="K79" s="19">
        <f>+Áncash!K78+Apurímac!K78+Ayacucho!K78+Huancavelica!K78+Huánuco!K78+Ica!K78+Junín!K78+Pasco!K78</f>
        <v>32.425072960000001</v>
      </c>
      <c r="L79" s="53">
        <f t="shared" si="15"/>
        <v>0.35432425476534402</v>
      </c>
      <c r="M79" s="54">
        <f t="shared" si="16"/>
        <v>8.4831898800000012</v>
      </c>
      <c r="N79" s="35"/>
      <c r="O79" s="55">
        <f t="shared" si="17"/>
        <v>6.9795783278869478E-3</v>
      </c>
      <c r="P79" s="36"/>
    </row>
    <row r="80" spans="2:22" x14ac:dyDescent="0.25">
      <c r="B80" s="34"/>
      <c r="C80" s="35"/>
      <c r="D80" s="47" t="s">
        <v>14</v>
      </c>
      <c r="E80" s="46"/>
      <c r="F80" s="19">
        <f>+Áncash!F79+Apurímac!F79+Ayacucho!F79+Huancavelica!F79+Huánuco!F79+Ica!F79+Junín!F79+Pasco!F79</f>
        <v>327.49773038000006</v>
      </c>
      <c r="G80" s="19">
        <f>+Áncash!G79+Apurímac!G79+Ayacucho!G79+Huancavelica!G79+Huánuco!G79+Ica!G79+Junín!G79+Pasco!G79</f>
        <v>429.09555501000006</v>
      </c>
      <c r="H80" s="19">
        <f>+Áncash!H79+Apurímac!H79+Ayacucho!H79+Huancavelica!H79+Huánuco!H79+Ica!H79+Junín!H79+Pasco!H79</f>
        <v>519.54625639999995</v>
      </c>
      <c r="I80" s="19">
        <f>+Áncash!I79+Apurímac!I79+Ayacucho!I79+Huancavelica!I79+Huánuco!I79+Ica!I79+Junín!I79+Pasco!I79</f>
        <v>534.68747802999997</v>
      </c>
      <c r="J80" s="19">
        <f>+Áncash!J79+Apurímac!J79+Ayacucho!J79+Huancavelica!J79+Huánuco!J79+Ica!J79+Junín!J79+Pasco!J79</f>
        <v>631.98063101000002</v>
      </c>
      <c r="K80" s="19">
        <f>+Áncash!K79+Apurímac!K79+Ayacucho!K79+Huancavelica!K79+Huánuco!K79+Ica!K79+Junín!K79+Pasco!K79</f>
        <v>764.36524793000001</v>
      </c>
      <c r="L80" s="53">
        <f t="shared" si="15"/>
        <v>0.20947575040144728</v>
      </c>
      <c r="M80" s="54">
        <f t="shared" si="16"/>
        <v>132.38461691999998</v>
      </c>
      <c r="N80" s="35"/>
      <c r="O80" s="55">
        <f t="shared" si="17"/>
        <v>0.16453153785107663</v>
      </c>
      <c r="P80" s="36"/>
    </row>
    <row r="81" spans="1:23" x14ac:dyDescent="0.25">
      <c r="B81" s="34"/>
      <c r="C81" s="35"/>
      <c r="D81" s="47" t="s">
        <v>20</v>
      </c>
      <c r="E81" s="46"/>
      <c r="F81" s="19">
        <f t="shared" ref="F81:J81" si="18">SUM(F76:F80)</f>
        <v>2428.7694783700003</v>
      </c>
      <c r="G81" s="19">
        <f t="shared" si="18"/>
        <v>2855.0455611400002</v>
      </c>
      <c r="H81" s="19">
        <f t="shared" si="18"/>
        <v>3236.29647621</v>
      </c>
      <c r="I81" s="19">
        <f t="shared" si="18"/>
        <v>3625.1589971899998</v>
      </c>
      <c r="J81" s="19">
        <f t="shared" si="18"/>
        <v>3924.8427432499993</v>
      </c>
      <c r="K81" s="19">
        <f>SUM(K76:K80)</f>
        <v>4645.7065794999999</v>
      </c>
      <c r="L81" s="148">
        <f t="shared" si="15"/>
        <v>0.18366693480643326</v>
      </c>
      <c r="M81" s="54">
        <f t="shared" si="16"/>
        <v>720.86383625000053</v>
      </c>
      <c r="N81" s="35"/>
      <c r="O81" s="55">
        <f t="shared" si="17"/>
        <v>1</v>
      </c>
      <c r="P81" s="36"/>
    </row>
    <row r="82" spans="1:23" x14ac:dyDescent="0.25">
      <c r="B82" s="34"/>
      <c r="C82" s="35"/>
      <c r="D82" s="163" t="s">
        <v>37</v>
      </c>
      <c r="E82" s="163"/>
      <c r="F82" s="163"/>
      <c r="G82" s="163"/>
      <c r="H82" s="163"/>
      <c r="I82" s="163"/>
      <c r="J82" s="163"/>
      <c r="K82" s="163"/>
      <c r="L82" s="163"/>
      <c r="M82" s="163"/>
      <c r="N82" s="35"/>
      <c r="O82" s="35"/>
      <c r="P82" s="36"/>
    </row>
    <row r="83" spans="1:23" x14ac:dyDescent="0.25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</row>
    <row r="84" spans="1:23" x14ac:dyDescent="0.25">
      <c r="B84" s="34"/>
      <c r="C84" s="35"/>
      <c r="D84" s="35"/>
      <c r="E84" s="35"/>
      <c r="F84" s="35"/>
      <c r="G84" s="35"/>
      <c r="H84" s="35"/>
      <c r="O84" s="35"/>
      <c r="P84" s="36"/>
      <c r="T84" s="28"/>
      <c r="U84" s="28"/>
      <c r="V84" s="143"/>
      <c r="W84" s="140"/>
    </row>
    <row r="85" spans="1:23" x14ac:dyDescent="0.25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9"/>
      <c r="T85" s="28"/>
      <c r="U85" s="28"/>
      <c r="V85" s="143"/>
      <c r="W85" s="140"/>
    </row>
    <row r="86" spans="1:23" x14ac:dyDescent="0.25">
      <c r="S86" s="100"/>
      <c r="T86" s="120"/>
      <c r="U86" s="120"/>
      <c r="V86" s="121"/>
      <c r="W86" s="140"/>
    </row>
    <row r="87" spans="1:23" x14ac:dyDescent="0.25">
      <c r="B87" s="14" t="s">
        <v>38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76"/>
      <c r="S87" s="100"/>
      <c r="T87" s="120"/>
      <c r="U87" s="120"/>
      <c r="V87" s="121"/>
      <c r="W87" s="140"/>
    </row>
    <row r="88" spans="1:23" x14ac:dyDescent="0.25"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1"/>
      <c r="S88" s="100"/>
      <c r="T88" s="120" t="s">
        <v>80</v>
      </c>
      <c r="U88" s="120" t="s">
        <v>81</v>
      </c>
      <c r="V88" s="121"/>
      <c r="W88" s="140"/>
    </row>
    <row r="89" spans="1:23" x14ac:dyDescent="0.25">
      <c r="B89" s="16"/>
      <c r="C89" s="17"/>
      <c r="D89" s="17"/>
      <c r="E89" s="176" t="s">
        <v>31</v>
      </c>
      <c r="F89" s="176"/>
      <c r="G89" s="176"/>
      <c r="H89" s="176"/>
      <c r="I89" s="176"/>
      <c r="J89" s="176"/>
      <c r="K89" s="176"/>
      <c r="L89" s="176"/>
      <c r="M89" s="176"/>
      <c r="N89" s="17"/>
      <c r="O89" s="17"/>
      <c r="P89" s="11"/>
      <c r="S89" s="100">
        <v>2012</v>
      </c>
      <c r="T89" s="122">
        <v>3.5539796601724058E-2</v>
      </c>
      <c r="U89" s="122">
        <v>0.25874838836538894</v>
      </c>
      <c r="V89" s="121"/>
      <c r="W89" s="140"/>
    </row>
    <row r="90" spans="1:23" x14ac:dyDescent="0.25">
      <c r="A90" s="11"/>
      <c r="B90" s="16"/>
      <c r="C90" s="17"/>
      <c r="D90" s="17"/>
      <c r="E90" s="177" t="s">
        <v>95</v>
      </c>
      <c r="F90" s="177"/>
      <c r="G90" s="177"/>
      <c r="H90" s="177"/>
      <c r="I90" s="177"/>
      <c r="J90" s="177"/>
      <c r="K90" s="177"/>
      <c r="L90" s="177"/>
      <c r="M90" s="177"/>
      <c r="N90" s="17"/>
      <c r="O90" s="17"/>
      <c r="P90" s="11"/>
      <c r="S90" s="100">
        <v>2013</v>
      </c>
      <c r="T90" s="123">
        <v>4.0117550128928245E-2</v>
      </c>
      <c r="U90" s="123">
        <v>0.17551113292813736</v>
      </c>
      <c r="V90" s="101"/>
      <c r="W90" s="140"/>
    </row>
    <row r="91" spans="1:23" ht="24" x14ac:dyDescent="0.25">
      <c r="A91" s="91"/>
      <c r="B91" s="34"/>
      <c r="C91" s="137">
        <v>12</v>
      </c>
      <c r="D91" s="138">
        <v>17</v>
      </c>
      <c r="E91" s="90" t="s">
        <v>39</v>
      </c>
      <c r="F91" s="90" t="s">
        <v>13</v>
      </c>
      <c r="G91" s="90" t="s">
        <v>32</v>
      </c>
      <c r="H91" s="90" t="s">
        <v>33</v>
      </c>
      <c r="I91" s="90" t="s">
        <v>34</v>
      </c>
      <c r="J91" s="90" t="s">
        <v>17</v>
      </c>
      <c r="K91" s="90" t="s">
        <v>35</v>
      </c>
      <c r="L91" s="90" t="s">
        <v>36</v>
      </c>
      <c r="M91" s="90" t="s">
        <v>1</v>
      </c>
      <c r="N91" s="17"/>
      <c r="O91" s="17"/>
      <c r="P91" s="11"/>
      <c r="S91" s="100">
        <v>2014</v>
      </c>
      <c r="T91" s="123">
        <v>4.6045643079640167E-2</v>
      </c>
      <c r="U91" s="123">
        <v>0.13353584274072627</v>
      </c>
      <c r="V91" s="101"/>
      <c r="W91" s="140"/>
    </row>
    <row r="92" spans="1:23" x14ac:dyDescent="0.25">
      <c r="A92" s="91"/>
      <c r="B92" s="84" t="s">
        <v>84</v>
      </c>
      <c r="C92" s="93">
        <f>+Áncash!M91</f>
        <v>3.6983857957368943E-2</v>
      </c>
      <c r="D92" s="92">
        <f>+Áncash!M96</f>
        <v>6.4715645170039429E-2</v>
      </c>
      <c r="E92" s="88">
        <v>2012</v>
      </c>
      <c r="F92" s="89">
        <v>2.7428233880169562E-2</v>
      </c>
      <c r="G92" s="89">
        <v>3.9093031712801658E-2</v>
      </c>
      <c r="H92" s="89">
        <v>5.5179390209576865E-2</v>
      </c>
      <c r="I92" s="89">
        <v>8.4128389536279713E-2</v>
      </c>
      <c r="J92" s="89">
        <v>5.3451853198069499E-2</v>
      </c>
      <c r="K92" s="89">
        <v>9.8931099917377568E-3</v>
      </c>
      <c r="L92" s="89">
        <v>4.9894258669078886E-2</v>
      </c>
      <c r="M92" s="89">
        <v>3.5539796601724058E-2</v>
      </c>
      <c r="N92" s="17"/>
      <c r="P92" s="91"/>
      <c r="S92" s="100">
        <v>2015</v>
      </c>
      <c r="T92" s="124">
        <v>4.9995851329347467E-2</v>
      </c>
      <c r="U92" s="124">
        <v>0.12015664319957287</v>
      </c>
      <c r="V92" s="100"/>
    </row>
    <row r="93" spans="1:23" x14ac:dyDescent="0.25">
      <c r="A93" s="91"/>
      <c r="B93" s="84" t="s">
        <v>89</v>
      </c>
      <c r="C93" s="93">
        <f>+Ica!M91</f>
        <v>3.4537281685449853E-2</v>
      </c>
      <c r="D93" s="92">
        <f>+Ica!M96</f>
        <v>5.8963313046799047E-2</v>
      </c>
      <c r="E93" s="88">
        <v>2013</v>
      </c>
      <c r="F93" s="89">
        <v>3.1382687717437241E-2</v>
      </c>
      <c r="G93" s="89">
        <v>4.7361337378473742E-2</v>
      </c>
      <c r="H93" s="89">
        <v>5.6857288181158865E-2</v>
      </c>
      <c r="I93" s="89">
        <v>0.10751322527497328</v>
      </c>
      <c r="J93" s="89">
        <v>6.4747349512028221E-2</v>
      </c>
      <c r="K93" s="89">
        <v>1.0757993415156488E-2</v>
      </c>
      <c r="L93" s="89">
        <v>2.1201539051053785E-2</v>
      </c>
      <c r="M93" s="89">
        <v>4.0117550128928245E-2</v>
      </c>
      <c r="N93" s="17"/>
      <c r="P93" s="91"/>
      <c r="S93" s="100">
        <v>2016</v>
      </c>
      <c r="T93" s="124">
        <v>5.0931325196972944E-2</v>
      </c>
      <c r="U93" s="124">
        <v>8.266775230887724E-2</v>
      </c>
      <c r="V93" s="100"/>
    </row>
    <row r="94" spans="1:23" x14ac:dyDescent="0.25">
      <c r="A94" s="91"/>
      <c r="B94" s="84" t="s">
        <v>86</v>
      </c>
      <c r="C94" s="93">
        <f>+Ayacucho!M91</f>
        <v>6.3648516095782801E-2</v>
      </c>
      <c r="D94" s="92">
        <f>+Ayacucho!M96</f>
        <v>5.3568543137706162E-2</v>
      </c>
      <c r="E94" s="88">
        <v>2014</v>
      </c>
      <c r="F94" s="89">
        <v>4.1572938321846067E-2</v>
      </c>
      <c r="G94" s="89">
        <v>4.930895529091011E-2</v>
      </c>
      <c r="H94" s="89">
        <v>5.9543064477168305E-2</v>
      </c>
      <c r="I94" s="89">
        <v>0.12466945216981827</v>
      </c>
      <c r="J94" s="89">
        <v>5.6715318710380887E-2</v>
      </c>
      <c r="K94" s="89">
        <v>1.080683316985164E-2</v>
      </c>
      <c r="L94" s="89">
        <v>1.1809469309005815E-2</v>
      </c>
      <c r="M94" s="89">
        <v>4.6045643079640167E-2</v>
      </c>
      <c r="N94" s="17"/>
      <c r="P94" s="91"/>
      <c r="S94" s="100">
        <v>2017</v>
      </c>
      <c r="T94" s="124">
        <v>5.4570491886369699E-2</v>
      </c>
      <c r="U94" s="124">
        <v>0.18366693480643326</v>
      </c>
      <c r="V94" s="100"/>
    </row>
    <row r="95" spans="1:23" x14ac:dyDescent="0.25">
      <c r="A95" s="91"/>
      <c r="B95" s="84" t="s">
        <v>88</v>
      </c>
      <c r="C95" s="93">
        <f>+Huánuco!M91</f>
        <v>3.2775061939238785E-2</v>
      </c>
      <c r="D95" s="92">
        <f>+Huánuco!M96</f>
        <v>5.0821875242314754E-2</v>
      </c>
      <c r="E95" s="88">
        <v>2015</v>
      </c>
      <c r="F95" s="89">
        <v>5.1568009361819357E-2</v>
      </c>
      <c r="G95" s="89">
        <v>5.1391256255022569E-2</v>
      </c>
      <c r="H95" s="89">
        <v>5.0394371339331195E-2</v>
      </c>
      <c r="I95" s="89">
        <v>8.3293655013626067E-2</v>
      </c>
      <c r="J95" s="89">
        <v>5.1663593042999591E-2</v>
      </c>
      <c r="K95" s="89">
        <v>1.3111551789459747E-2</v>
      </c>
      <c r="L95" s="89">
        <v>1.1199308297823538E-2</v>
      </c>
      <c r="M95" s="89">
        <v>4.9995851329347467E-2</v>
      </c>
      <c r="N95" s="17"/>
      <c r="P95" s="91"/>
      <c r="S95" s="100"/>
      <c r="T95" s="100"/>
      <c r="U95" s="100"/>
      <c r="V95" s="100"/>
    </row>
    <row r="96" spans="1:23" x14ac:dyDescent="0.25">
      <c r="A96" s="91"/>
      <c r="B96" s="84" t="s">
        <v>90</v>
      </c>
      <c r="C96" s="93">
        <f>+Junín!M91</f>
        <v>3.0153269905323795E-2</v>
      </c>
      <c r="D96" s="92">
        <f>+Junín!M96</f>
        <v>4.9733243844937818E-2</v>
      </c>
      <c r="E96" s="88">
        <v>2016</v>
      </c>
      <c r="F96" s="89">
        <v>5.64684776855848E-2</v>
      </c>
      <c r="G96" s="89">
        <v>5.3954426468793996E-2</v>
      </c>
      <c r="H96" s="89">
        <v>4.9622873457785946E-2</v>
      </c>
      <c r="I96" s="89">
        <v>4.4986233942095083E-2</v>
      </c>
      <c r="J96" s="89">
        <v>8.4669644287278578E-2</v>
      </c>
      <c r="K96" s="89">
        <v>1.4709908459896538E-2</v>
      </c>
      <c r="L96" s="89">
        <v>1.6578098585402202E-2</v>
      </c>
      <c r="M96" s="89">
        <v>5.0931325196972944E-2</v>
      </c>
      <c r="N96" s="17"/>
      <c r="P96" s="91"/>
      <c r="S96" s="100"/>
      <c r="T96" s="100"/>
      <c r="U96" s="100"/>
      <c r="V96" s="100"/>
    </row>
    <row r="97" spans="1:22" x14ac:dyDescent="0.25">
      <c r="A97" s="11"/>
      <c r="B97" s="84" t="s">
        <v>91</v>
      </c>
      <c r="C97" s="93">
        <f>+Pasco!M91</f>
        <v>2.1692688625586275E-2</v>
      </c>
      <c r="D97" s="92">
        <f>+Pasco!M96</f>
        <v>4.7133587724396124E-2</v>
      </c>
      <c r="E97" s="88">
        <v>2017</v>
      </c>
      <c r="F97" s="89">
        <v>5.9355437382551439E-2</v>
      </c>
      <c r="G97" s="89">
        <v>5.9109301637867706E-2</v>
      </c>
      <c r="H97" s="89">
        <v>4.8722006802515268E-2</v>
      </c>
      <c r="I97" s="89">
        <v>4.6705760815496856E-2</v>
      </c>
      <c r="J97" s="89">
        <v>8.7573924571837589E-2</v>
      </c>
      <c r="K97" s="89">
        <v>8.0257427311266113E-3</v>
      </c>
      <c r="L97" s="89">
        <v>0.13737750802815879</v>
      </c>
      <c r="M97" s="89">
        <v>5.4570491886369699E-2</v>
      </c>
      <c r="N97" s="155">
        <f>+M97-M92</f>
        <v>1.9030695284645641E-2</v>
      </c>
      <c r="P97" s="91"/>
    </row>
    <row r="98" spans="1:22" x14ac:dyDescent="0.25">
      <c r="A98" s="11"/>
      <c r="B98" s="84" t="s">
        <v>85</v>
      </c>
      <c r="C98" s="93">
        <f>+Apurímac!M91</f>
        <v>4.6538885873428908E-2</v>
      </c>
      <c r="D98" s="92">
        <f>+Apurímac!M96</f>
        <v>4.3013269427859081E-2</v>
      </c>
      <c r="E98" s="175" t="s">
        <v>42</v>
      </c>
      <c r="F98" s="175"/>
      <c r="G98" s="175"/>
      <c r="H98" s="175"/>
      <c r="I98" s="175"/>
      <c r="J98" s="175"/>
      <c r="K98" s="175"/>
      <c r="L98" s="175"/>
      <c r="M98" s="175"/>
      <c r="N98" s="17"/>
      <c r="O98" s="17"/>
      <c r="P98" s="11"/>
    </row>
    <row r="99" spans="1:22" x14ac:dyDescent="0.25">
      <c r="A99" s="11"/>
      <c r="B99" s="84" t="s">
        <v>87</v>
      </c>
      <c r="C99" s="93">
        <f>+Huancavelica!M91</f>
        <v>2.9430385589862731E-2</v>
      </c>
      <c r="D99" s="92">
        <f>+Huancavelica!M96</f>
        <v>3.1352014603604032E-2</v>
      </c>
      <c r="E99" s="17"/>
      <c r="F99" s="3"/>
      <c r="G99" s="3"/>
      <c r="H99" s="3"/>
      <c r="I99" s="3"/>
      <c r="J99" s="3"/>
      <c r="K99" s="3"/>
      <c r="L99" s="3"/>
      <c r="M99" s="3"/>
      <c r="N99" s="3"/>
      <c r="O99" s="17"/>
      <c r="P99" s="11"/>
    </row>
    <row r="100" spans="1:22" x14ac:dyDescent="0.25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60"/>
    </row>
    <row r="102" spans="1:22" x14ac:dyDescent="0.25">
      <c r="B102" s="14" t="s">
        <v>73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3"/>
      <c r="R102" s="144"/>
    </row>
    <row r="103" spans="1:22" x14ac:dyDescent="0.25">
      <c r="B103" s="34"/>
      <c r="C103" s="168" t="s">
        <v>64</v>
      </c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35"/>
      <c r="O103" s="35"/>
      <c r="P103" s="36"/>
    </row>
    <row r="104" spans="1:22" x14ac:dyDescent="0.25">
      <c r="B104" s="34"/>
      <c r="C104" s="162" t="s">
        <v>66</v>
      </c>
      <c r="D104" s="162"/>
      <c r="E104" s="162"/>
      <c r="G104" s="162" t="s">
        <v>65</v>
      </c>
      <c r="H104" s="162"/>
      <c r="I104" s="162"/>
      <c r="J104" s="162"/>
      <c r="K104" s="162"/>
      <c r="N104" s="35"/>
      <c r="O104" s="35"/>
      <c r="P104" s="36"/>
    </row>
    <row r="105" spans="1:22" x14ac:dyDescent="0.25">
      <c r="B105" s="34"/>
      <c r="C105" s="132" t="s">
        <v>61</v>
      </c>
      <c r="D105" s="132" t="s">
        <v>60</v>
      </c>
      <c r="E105" s="132" t="s">
        <v>1</v>
      </c>
      <c r="G105" s="132" t="s">
        <v>61</v>
      </c>
      <c r="H105" s="132" t="s">
        <v>60</v>
      </c>
      <c r="I105" s="132" t="s">
        <v>62</v>
      </c>
      <c r="J105" s="132" t="s">
        <v>1</v>
      </c>
      <c r="K105" s="132" t="s">
        <v>63</v>
      </c>
      <c r="M105" s="132" t="s">
        <v>67</v>
      </c>
      <c r="N105" s="132" t="s">
        <v>68</v>
      </c>
      <c r="O105" s="35"/>
      <c r="P105" s="36"/>
    </row>
    <row r="106" spans="1:22" x14ac:dyDescent="0.25">
      <c r="B106" s="34"/>
      <c r="C106" s="73">
        <v>42552</v>
      </c>
      <c r="D106" s="19">
        <f>+Áncash!D29+Apurímac!D29+Ayacucho!D29+Huancavelica!D29+Huánuco!D29+Ica!D29+Junín!D29+Pasco!D29</f>
        <v>3924.8427432500002</v>
      </c>
      <c r="E106" s="19">
        <f>+Áncash!E29+Apurímac!E29+Ayacucho!E29+Huancavelica!E29+Huánuco!E29+Ica!E29+Junín!E29+Pasco!E29</f>
        <v>14359.508884609999</v>
      </c>
      <c r="G106" s="73">
        <v>40725</v>
      </c>
      <c r="H106" s="19">
        <f>+Áncash!H29+Apurímac!H29+Ayacucho!H29+Huancavelica!H29+Huánuco!H29+Ica!H29+Junín!H29+Pasco!H29</f>
        <v>1929.5114900000001</v>
      </c>
      <c r="I106" s="21">
        <f>+H106/G119-1</f>
        <v>0.11902562758732449</v>
      </c>
      <c r="J106" s="19">
        <f>+Áncash!J29+Apurímac!J29+Ayacucho!J29+Huancavelica!J29+Huánuco!J29+Ica!J29+Junín!J29+Pasco!J29</f>
        <v>8321.8657600000006</v>
      </c>
      <c r="K106" s="21">
        <f>+J106/H119-1</f>
        <v>9.7989355972990744E-2</v>
      </c>
      <c r="M106" s="19"/>
      <c r="N106" s="86"/>
      <c r="O106" s="35"/>
      <c r="P106" s="36"/>
    </row>
    <row r="107" spans="1:22" x14ac:dyDescent="0.25">
      <c r="B107" s="34"/>
      <c r="C107" s="73">
        <v>42583</v>
      </c>
      <c r="D107" s="19">
        <f>+Áncash!D30+Apurímac!D30+Ayacucho!D30+Huancavelica!D30+Huánuco!D30+Ica!D30+Junín!D30+Pasco!D30</f>
        <v>4105.56141321</v>
      </c>
      <c r="E107" s="19">
        <f>+Áncash!E30+Apurímac!E30+Ayacucho!E30+Huancavelica!E30+Huánuco!E30+Ica!E30+Junín!E30+Pasco!E30</f>
        <v>14557.6946792</v>
      </c>
      <c r="G107" s="73">
        <v>40878</v>
      </c>
      <c r="H107" s="19">
        <f>+Áncash!H30+Apurímac!H30+Ayacucho!H30+Huancavelica!H30+Huánuco!H30+Ica!H30+Junín!H30+Pasco!H30</f>
        <v>2145.4139394399999</v>
      </c>
      <c r="I107" s="21">
        <f t="shared" ref="I107:I117" si="19">+H107/H106-1</f>
        <v>0.11189487627254291</v>
      </c>
      <c r="J107" s="19">
        <f>+Áncash!J30+Apurímac!J30+Ayacucho!J30+Huancavelica!J30+Huánuco!J30+Ica!J30+Junín!J30+Pasco!J30</f>
        <v>9100.6815132400006</v>
      </c>
      <c r="K107" s="21">
        <f t="shared" ref="K107:K118" si="20">+J107/J106-1</f>
        <v>9.3586675836982103E-2</v>
      </c>
      <c r="M107" s="19">
        <f>+Áncash!M30+Apurímac!M30+Ayacucho!M30+Huancavelica!M30+Huánuco!M30+Ica!M30+Junín!M30+Pasco!M30</f>
        <v>68222.423999999985</v>
      </c>
      <c r="N107" s="21">
        <f>+H107/M107</f>
        <v>3.1447342584016075E-2</v>
      </c>
      <c r="O107" s="35"/>
      <c r="P107" s="36"/>
    </row>
    <row r="108" spans="1:22" x14ac:dyDescent="0.25">
      <c r="B108" s="34"/>
      <c r="C108" s="73">
        <v>42614</v>
      </c>
      <c r="D108" s="19">
        <f>+Áncash!D31+Apurímac!D31+Ayacucho!D31+Huancavelica!D31+Huánuco!D31+Ica!D31+Junín!D31+Pasco!D31</f>
        <v>4186.50269338</v>
      </c>
      <c r="E108" s="19">
        <f>+Áncash!E31+Apurímac!E31+Ayacucho!E31+Huancavelica!E31+Huánuco!E31+Ica!E31+Junín!E31+Pasco!E31</f>
        <v>14743.995378560001</v>
      </c>
      <c r="G108" s="73">
        <v>41091</v>
      </c>
      <c r="H108" s="19">
        <f>+Áncash!H31+Apurímac!H31+Ayacucho!H31+Huancavelica!H31+Huánuco!H31+Ica!H31+Junín!H31+Pasco!H31</f>
        <v>2428.7694783700003</v>
      </c>
      <c r="I108" s="21">
        <f t="shared" si="19"/>
        <v>0.13207499668057654</v>
      </c>
      <c r="J108" s="19">
        <f>+Áncash!J31+Apurímac!J31+Ayacucho!J31+Huancavelica!J31+Huánuco!J31+Ica!J31+Junín!J31+Pasco!J31</f>
        <v>10002.346461739999</v>
      </c>
      <c r="K108" s="21">
        <f t="shared" si="20"/>
        <v>9.9076640270096661E-2</v>
      </c>
      <c r="M108" s="19"/>
      <c r="N108" s="86"/>
      <c r="O108" s="147">
        <f>+H108/H106-1</f>
        <v>0.25874838836538894</v>
      </c>
      <c r="P108" s="36"/>
    </row>
    <row r="109" spans="1:22" x14ac:dyDescent="0.25">
      <c r="B109" s="34"/>
      <c r="C109" s="73">
        <v>42644</v>
      </c>
      <c r="D109" s="19">
        <f>+Áncash!D32+Apurímac!D32+Ayacucho!D32+Huancavelica!D32+Huánuco!D32+Ica!D32+Junín!D32+Pasco!D32</f>
        <v>4246.8976577200001</v>
      </c>
      <c r="E109" s="19">
        <f>+Áncash!E32+Apurímac!E32+Ayacucho!E32+Huancavelica!E32+Huánuco!E32+Ica!E32+Junín!E32+Pasco!E32</f>
        <v>14890.609626869998</v>
      </c>
      <c r="G109" s="73">
        <v>41244</v>
      </c>
      <c r="H109" s="19">
        <f>+Áncash!H32+Apurímac!H32+Ayacucho!H32+Huancavelica!H32+Huánuco!H32+Ica!H32+Junín!H32+Pasco!H32</f>
        <v>2653.23249906</v>
      </c>
      <c r="I109" s="21">
        <f>+H109/H108-1</f>
        <v>9.2418412981968734E-2</v>
      </c>
      <c r="J109" s="19">
        <f>+Áncash!J32+Apurímac!J32+Ayacucho!J32+Huancavelica!J32+Huánuco!J32+Ica!J32+Junín!J32+Pasco!J32</f>
        <v>10615.93699566</v>
      </c>
      <c r="K109" s="21">
        <f t="shared" si="20"/>
        <v>6.1344659102446464E-2</v>
      </c>
      <c r="M109" s="19">
        <f>+Áncash!M32+Apurímac!M32+Ayacucho!M32+Huancavelica!M32+Huánuco!M32+Ica!M32+Junín!M32+Pasco!M32</f>
        <v>69539.054000000004</v>
      </c>
      <c r="N109" s="21">
        <f>+H109/M109</f>
        <v>3.8154567058965166E-2</v>
      </c>
      <c r="O109" s="146"/>
      <c r="P109" s="36"/>
      <c r="Q109" s="44"/>
      <c r="R109" s="145"/>
      <c r="S109" s="145"/>
      <c r="T109" s="145"/>
      <c r="U109" s="145"/>
      <c r="V109" s="145"/>
    </row>
    <row r="110" spans="1:22" x14ac:dyDescent="0.25">
      <c r="B110" s="34"/>
      <c r="C110" s="73">
        <v>42675</v>
      </c>
      <c r="D110" s="19">
        <f>+Áncash!D33+Apurímac!D33+Ayacucho!D33+Huancavelica!D33+Huánuco!D33+Ica!D33+Junín!D33+Pasco!D33</f>
        <v>4302.8790943599997</v>
      </c>
      <c r="E110" s="19">
        <f>+Áncash!E33+Apurímac!E33+Ayacucho!E33+Huancavelica!E33+Huánuco!E33+Ica!E33+Junín!E33+Pasco!E33</f>
        <v>15070.479833969999</v>
      </c>
      <c r="G110" s="73">
        <v>41456</v>
      </c>
      <c r="H110" s="19">
        <f>+Áncash!H33+Apurímac!H33+Ayacucho!H33+Huancavelica!H33+Huánuco!H33+Ica!H33+Junín!H33+Pasco!H33</f>
        <v>2855.0455611400002</v>
      </c>
      <c r="I110" s="21">
        <f t="shared" si="19"/>
        <v>7.6063089891858171E-2</v>
      </c>
      <c r="J110" s="19">
        <f>+Áncash!J33+Apurímac!J33+Ayacucho!J33+Huancavelica!J33+Huánuco!J33+Ica!J33+Junín!J33+Pasco!J33</f>
        <v>10467.914542229999</v>
      </c>
      <c r="K110" s="21">
        <f t="shared" si="20"/>
        <v>-1.3943418606432556E-2</v>
      </c>
      <c r="M110" s="19"/>
      <c r="N110" s="86"/>
      <c r="O110" s="147">
        <f>+H110/H108-1</f>
        <v>0.17551113292813736</v>
      </c>
      <c r="P110" s="36"/>
      <c r="Q110" s="44"/>
      <c r="R110" s="145"/>
      <c r="S110" s="145"/>
      <c r="T110" s="145"/>
      <c r="U110" s="145"/>
      <c r="V110" s="145"/>
    </row>
    <row r="111" spans="1:22" x14ac:dyDescent="0.25">
      <c r="B111" s="34"/>
      <c r="C111" s="73">
        <v>42705</v>
      </c>
      <c r="D111" s="19">
        <f>+Áncash!D34+Apurímac!D34+Ayacucho!D34+Huancavelica!D34+Huánuco!D34+Ica!D34+Junín!D34+Pasco!D34</f>
        <v>4311.5392068299998</v>
      </c>
      <c r="E111" s="19">
        <f>+Áncash!E34+Apurímac!E34+Ayacucho!E34+Huancavelica!E34+Huánuco!E34+Ica!E34+Junín!E34+Pasco!E34</f>
        <v>15122.314259089999</v>
      </c>
      <c r="G111" s="73">
        <v>41609</v>
      </c>
      <c r="H111" s="19">
        <f>+Áncash!H34+Apurímac!H34+Ayacucho!H34+Huancavelica!H34+Huánuco!H34+Ica!H34+Junín!H34+Pasco!H34</f>
        <v>3071.4810233500002</v>
      </c>
      <c r="I111" s="21">
        <f t="shared" si="19"/>
        <v>7.5808058952158586E-2</v>
      </c>
      <c r="J111" s="19">
        <f>+Áncash!J34+Apurímac!J34+Ayacucho!J34+Huancavelica!J34+Huánuco!J34+Ica!J34+Junín!J34+Pasco!J34</f>
        <v>11043.274888919999</v>
      </c>
      <c r="K111" s="21">
        <f t="shared" si="20"/>
        <v>5.496418072280429E-2</v>
      </c>
      <c r="M111" s="19">
        <f>+Áncash!M34+Apurímac!M34+Ayacucho!M34+Huancavelica!M34+Huánuco!M34+Ica!M34+Junín!M34+Pasco!M34</f>
        <v>73844.948000000004</v>
      </c>
      <c r="N111" s="21">
        <f>+H111/M111</f>
        <v>4.1593651380863593E-2</v>
      </c>
      <c r="O111" s="146"/>
      <c r="P111" s="36"/>
      <c r="Q111" s="44"/>
      <c r="R111" s="145"/>
      <c r="S111" s="145"/>
      <c r="T111" s="145"/>
      <c r="U111" s="145"/>
      <c r="V111" s="145"/>
    </row>
    <row r="112" spans="1:22" x14ac:dyDescent="0.25">
      <c r="B112" s="34"/>
      <c r="C112" s="73">
        <v>42736</v>
      </c>
      <c r="D112" s="19">
        <f>+Áncash!D35+Apurímac!D35+Ayacucho!D35+Huancavelica!D35+Huánuco!D35+Ica!D35+Junín!D35+Pasco!D35</f>
        <v>4361.51822902</v>
      </c>
      <c r="E112" s="19">
        <f>+Áncash!E35+Apurímac!E35+Ayacucho!E35+Huancavelica!E35+Huánuco!E35+Ica!E35+Junín!E35+Pasco!E35</f>
        <v>15180.906562890001</v>
      </c>
      <c r="G112" s="73">
        <v>41821</v>
      </c>
      <c r="H112" s="19">
        <f>+Áncash!H35+Apurímac!H35+Ayacucho!H35+Huancavelica!H35+Huánuco!H35+Ica!H35+Junín!H35+Pasco!H35</f>
        <v>3236.29647621</v>
      </c>
      <c r="I112" s="21">
        <f t="shared" si="19"/>
        <v>5.3659928746764285E-2</v>
      </c>
      <c r="J112" s="19">
        <f>+Áncash!J35+Apurímac!J35+Ayacucho!J35+Huancavelica!J35+Huánuco!J35+Ica!J35+Junín!J35+Pasco!J35</f>
        <v>11518.900002280001</v>
      </c>
      <c r="K112" s="21">
        <f t="shared" si="20"/>
        <v>4.3069208920734958E-2</v>
      </c>
      <c r="M112" s="19"/>
      <c r="N112" s="86"/>
      <c r="O112" s="147">
        <f>+H112/H110-1</f>
        <v>0.13353584274072627</v>
      </c>
      <c r="P112" s="36"/>
    </row>
    <row r="113" spans="2:16" x14ac:dyDescent="0.25">
      <c r="B113" s="34"/>
      <c r="C113" s="73">
        <v>42767</v>
      </c>
      <c r="D113" s="19">
        <f>+Áncash!D36+Apurímac!D36+Ayacucho!D36+Huancavelica!D36+Huánuco!D36+Ica!D36+Junín!D36+Pasco!D36</f>
        <v>4480.1275984800004</v>
      </c>
      <c r="E113" s="19">
        <f>+Áncash!E36+Apurímac!E36+Ayacucho!E36+Huancavelica!E36+Huánuco!E36+Ica!E36+Junín!E36+Pasco!E36</f>
        <v>15219.605185150001</v>
      </c>
      <c r="G113" s="73">
        <v>41974</v>
      </c>
      <c r="H113" s="19">
        <f>+Áncash!H36+Apurímac!H36+Ayacucho!H36+Huancavelica!H36+Huánuco!H36+Ica!H36+Junín!H36+Pasco!H36</f>
        <v>3419.5533581999998</v>
      </c>
      <c r="I113" s="21">
        <f t="shared" si="19"/>
        <v>5.6625492545914868E-2</v>
      </c>
      <c r="J113" s="19">
        <f>+Áncash!J36+Apurímac!J36+Ayacucho!J36+Huancavelica!J36+Huánuco!J36+Ica!J36+Junín!J36+Pasco!J36</f>
        <v>12319.4767806</v>
      </c>
      <c r="K113" s="21">
        <f t="shared" si="20"/>
        <v>6.9501148387566269E-2</v>
      </c>
      <c r="M113" s="19">
        <f>+Áncash!M36+Apurímac!M36+Ayacucho!M36+Huancavelica!M36+Huánuco!M36+Ica!M36+Junín!M36+Pasco!M36</f>
        <v>75161.159000000014</v>
      </c>
      <c r="N113" s="21">
        <f>+H113/M113</f>
        <v>4.5496282969771651E-2</v>
      </c>
      <c r="O113" s="146"/>
      <c r="P113" s="36"/>
    </row>
    <row r="114" spans="2:16" x14ac:dyDescent="0.25">
      <c r="B114" s="34"/>
      <c r="C114" s="73">
        <v>42795</v>
      </c>
      <c r="D114" s="19">
        <f>+Áncash!D37+Apurímac!D37+Ayacucho!D37+Huancavelica!D37+Huánuco!D37+Ica!D37+Junín!D37+Pasco!D37</f>
        <v>4536.8207774199991</v>
      </c>
      <c r="E114" s="19">
        <f>+Áncash!E37+Apurímac!E37+Ayacucho!E37+Huancavelica!E37+Huánuco!E37+Ica!E37+Junín!E37+Pasco!E37</f>
        <v>15514.453809559998</v>
      </c>
      <c r="G114" s="73">
        <v>42186</v>
      </c>
      <c r="H114" s="19">
        <f>+Áncash!H37+Apurímac!H37+Ayacucho!H37+Huancavelica!H37+Huánuco!H37+Ica!H37+Junín!H37+Pasco!H37</f>
        <v>3625.1589971899998</v>
      </c>
      <c r="I114" s="21">
        <f t="shared" si="19"/>
        <v>6.0126460228194123E-2</v>
      </c>
      <c r="J114" s="19">
        <f>+Áncash!J37+Apurímac!J37+Ayacucho!J37+Huancavelica!J37+Huánuco!J37+Ica!J37+Junín!J37+Pasco!J37</f>
        <v>12808.31821089</v>
      </c>
      <c r="K114" s="21">
        <f t="shared" si="20"/>
        <v>3.9680372713539303E-2</v>
      </c>
      <c r="M114" s="19"/>
      <c r="N114" s="86"/>
      <c r="O114" s="147">
        <f>+H114/H112-1</f>
        <v>0.12015664319957287</v>
      </c>
      <c r="P114" s="36"/>
    </row>
    <row r="115" spans="2:16" x14ac:dyDescent="0.25">
      <c r="B115" s="34"/>
      <c r="C115" s="73">
        <v>42826</v>
      </c>
      <c r="D115" s="19">
        <f>+Áncash!D38+Apurímac!D38+Ayacucho!D38+Huancavelica!D38+Huánuco!D38+Ica!D38+Junín!D38+Pasco!D38</f>
        <v>4569.4098494999998</v>
      </c>
      <c r="E115" s="19">
        <f>+Áncash!E38+Apurímac!E38+Ayacucho!E38+Huancavelica!E38+Huánuco!E38+Ica!E38+Junín!E38+Pasco!E38</f>
        <v>15451.443012399999</v>
      </c>
      <c r="G115" s="73">
        <v>42339</v>
      </c>
      <c r="H115" s="19">
        <f>+Áncash!H38+Apurímac!H38+Ayacucho!H38+Huancavelica!H38+Huánuco!H38+Ica!H38+Junín!H38+Pasco!H38</f>
        <v>3846.8313640400002</v>
      </c>
      <c r="I115" s="21">
        <f t="shared" si="19"/>
        <v>6.1148315707484135E-2</v>
      </c>
      <c r="J115" s="19">
        <f>+Áncash!J38+Apurímac!J38+Ayacucho!J38+Huancavelica!J38+Huánuco!J38+Ica!J38+Junín!J38+Pasco!J38</f>
        <v>13635.970806379999</v>
      </c>
      <c r="K115" s="21">
        <f t="shared" si="20"/>
        <v>6.4618366116661941E-2</v>
      </c>
      <c r="M115" s="19">
        <f>+Áncash!M38+Apurímac!M38+Ayacucho!M38+Huancavelica!M38+Huánuco!M38+Ica!M38+Junín!M38+Pasco!M38</f>
        <v>81216.617000000013</v>
      </c>
      <c r="N115" s="21">
        <f>+H115/M115</f>
        <v>4.7365077568301071E-2</v>
      </c>
      <c r="O115" s="146"/>
      <c r="P115" s="36"/>
    </row>
    <row r="116" spans="2:16" x14ac:dyDescent="0.25">
      <c r="B116" s="34"/>
      <c r="C116" s="73">
        <v>42856</v>
      </c>
      <c r="D116" s="19">
        <f>+Áncash!D39+Apurímac!D39+Ayacucho!D39+Huancavelica!D39+Huánuco!D39+Ica!D39+Junín!D39+Pasco!D39</f>
        <v>4618.361535</v>
      </c>
      <c r="E116" s="19">
        <f>+Áncash!E39+Apurímac!E39+Ayacucho!E39+Huancavelica!E39+Huánuco!E39+Ica!E39+Junín!E39+Pasco!E39</f>
        <v>15640.724450239999</v>
      </c>
      <c r="G116" s="73">
        <v>42552</v>
      </c>
      <c r="H116" s="19">
        <f>+Áncash!H39+Apurímac!H39+Ayacucho!H39+Huancavelica!H39+Huánuco!H39+Ica!H39+Junín!H39+Pasco!H39</f>
        <v>3924.8427432500002</v>
      </c>
      <c r="I116" s="21">
        <f t="shared" si="19"/>
        <v>2.027938628639836E-2</v>
      </c>
      <c r="J116" s="19">
        <f>+Áncash!J39+Apurímac!J39+Ayacucho!J39+Huancavelica!J39+Huánuco!J39+Ica!J39+Junín!J39+Pasco!J39</f>
        <v>14359.508884609999</v>
      </c>
      <c r="K116" s="21">
        <f t="shared" si="20"/>
        <v>5.3060987626306177E-2</v>
      </c>
      <c r="M116" s="19"/>
      <c r="N116" s="86"/>
      <c r="O116" s="147">
        <f>+H116/H114-1</f>
        <v>8.266775230887724E-2</v>
      </c>
      <c r="P116" s="36"/>
    </row>
    <row r="117" spans="2:16" x14ac:dyDescent="0.25">
      <c r="B117" s="34"/>
      <c r="C117" s="73">
        <v>42887</v>
      </c>
      <c r="D117" s="19">
        <f>+Áncash!D40+Apurímac!D40+Ayacucho!D40+Huancavelica!D40+Huánuco!D40+Ica!D40+Junín!D40+Pasco!D40</f>
        <v>4634.1747159400002</v>
      </c>
      <c r="E117" s="19">
        <f>+Áncash!E40+Apurímac!E40+Ayacucho!E40+Huancavelica!E40+Huánuco!E40+Ica!E40+Junín!E40+Pasco!E40</f>
        <v>15674.548066220001</v>
      </c>
      <c r="G117" s="73">
        <v>42705</v>
      </c>
      <c r="H117" s="19">
        <f>+Áncash!H40+Apurímac!H40+Ayacucho!H40+Huancavelica!H40+Huánuco!H40+Ica!H40+Junín!H40+Pasco!H40</f>
        <v>4311.5392068299998</v>
      </c>
      <c r="I117" s="21">
        <f t="shared" si="19"/>
        <v>9.8525339453420235E-2</v>
      </c>
      <c r="J117" s="19">
        <f>+Áncash!J40+Apurímac!J40+Ayacucho!J40+Huancavelica!J40+Huánuco!J40+Ica!J40+Junín!J40+Pasco!J40</f>
        <v>15122.314259089999</v>
      </c>
      <c r="K117" s="21">
        <f t="shared" si="20"/>
        <v>5.3121968210037229E-2</v>
      </c>
      <c r="L117" s="35"/>
      <c r="M117" s="19">
        <f>+Áncash!M40+Apurímac!M40+Ayacucho!M40+Huancavelica!M40+Huánuco!M40+Ica!M40+Junín!M40+Pasco!M40</f>
        <v>90392.345000000016</v>
      </c>
      <c r="N117" s="21">
        <f>+H117/M117</f>
        <v>4.7698056808129038E-2</v>
      </c>
      <c r="O117" s="146"/>
      <c r="P117" s="36"/>
    </row>
    <row r="118" spans="2:16" x14ac:dyDescent="0.25">
      <c r="B118" s="34"/>
      <c r="C118" s="73">
        <v>42917</v>
      </c>
      <c r="D118" s="19">
        <f>+Áncash!D41+Apurímac!D41+Ayacucho!D41+Huancavelica!D41+Huánuco!D41+Ica!D41+Junín!D41+Pasco!D41</f>
        <v>4645.7065795000008</v>
      </c>
      <c r="E118" s="19">
        <f>+Áncash!E41+Apurímac!E41+Ayacucho!E41+Huancavelica!E41+Huánuco!E41+Ica!E41+Junín!E41+Pasco!E41</f>
        <v>15796.059059520001</v>
      </c>
      <c r="G118" s="73">
        <v>42917</v>
      </c>
      <c r="H118" s="19">
        <f>+Áncash!H41+Apurímac!H41+Ayacucho!H41+Huancavelica!H41+Huánuco!H41+Ica!H41+Junín!H41+Pasco!H41</f>
        <v>4645.7065795000008</v>
      </c>
      <c r="I118" s="21">
        <f>+H118/H117-1</f>
        <v>7.7505354037054719E-2</v>
      </c>
      <c r="J118" s="19">
        <f>+Áncash!J41+Apurímac!J41+Ayacucho!J41+Huancavelica!J41+Huánuco!J41+Ica!J41+Junín!J41+Pasco!J41</f>
        <v>15796.059059520001</v>
      </c>
      <c r="K118" s="21">
        <f t="shared" si="20"/>
        <v>4.4553022036624812E-2</v>
      </c>
      <c r="L118" s="35"/>
      <c r="M118" s="19"/>
      <c r="N118" s="86"/>
      <c r="O118" s="147">
        <f>+H118/H116-1</f>
        <v>0.18366693480643326</v>
      </c>
      <c r="P118" s="36"/>
    </row>
    <row r="119" spans="2:16" x14ac:dyDescent="0.25">
      <c r="B119" s="37"/>
      <c r="C119" s="38"/>
      <c r="D119" s="38"/>
      <c r="E119" s="38"/>
      <c r="F119" s="38"/>
      <c r="G119" s="127">
        <f>+Áncash!G42+Apurímac!G42+Ayacucho!G42+Huancavelica!G42+Huánuco!G42+Ica!G42+Junín!G42+Pasco!G42</f>
        <v>1724.27819563</v>
      </c>
      <c r="H119" s="75">
        <f>+Áncash!H42+Apurímac!H42+Ayacucho!H42+Huancavelica!H42+Huánuco!H42+Ica!H42+Junín!H42+Pasco!H42</f>
        <v>7579.186186760001</v>
      </c>
      <c r="I119" s="87">
        <f>+(H118/H106)^(1/6)-1</f>
        <v>0.15771253228186222</v>
      </c>
      <c r="J119" s="75"/>
      <c r="K119" s="87">
        <f>+(J118/J106)^(1/6)-1</f>
        <v>0.11272541389947666</v>
      </c>
      <c r="L119" s="38"/>
      <c r="M119" s="38"/>
      <c r="N119" s="38"/>
      <c r="O119" s="38"/>
      <c r="P119" s="39"/>
    </row>
  </sheetData>
  <sortState ref="O15:P22">
    <sortCondition descending="1" ref="P15:P22"/>
  </sortState>
  <mergeCells count="46">
    <mergeCell ref="C103:M103"/>
    <mergeCell ref="C104:E104"/>
    <mergeCell ref="G104:K104"/>
    <mergeCell ref="J28:O28"/>
    <mergeCell ref="D66:E66"/>
    <mergeCell ref="D68:E68"/>
    <mergeCell ref="D44:K44"/>
    <mergeCell ref="D45:K45"/>
    <mergeCell ref="D46:E46"/>
    <mergeCell ref="D47:E47"/>
    <mergeCell ref="E98:M98"/>
    <mergeCell ref="E89:M89"/>
    <mergeCell ref="E90:M90"/>
    <mergeCell ref="D75:E75"/>
    <mergeCell ref="D67:E67"/>
    <mergeCell ref="D71:M71"/>
    <mergeCell ref="B1:O2"/>
    <mergeCell ref="C27:H27"/>
    <mergeCell ref="C28:H28"/>
    <mergeCell ref="C39:H39"/>
    <mergeCell ref="C8:G9"/>
    <mergeCell ref="J8:M9"/>
    <mergeCell ref="G10:H12"/>
    <mergeCell ref="M10:N12"/>
    <mergeCell ref="G14:H16"/>
    <mergeCell ref="S21:U21"/>
    <mergeCell ref="S9:U10"/>
    <mergeCell ref="D63:E63"/>
    <mergeCell ref="D64:E64"/>
    <mergeCell ref="D65:E65"/>
    <mergeCell ref="D48:E48"/>
    <mergeCell ref="D49:E49"/>
    <mergeCell ref="D50:E50"/>
    <mergeCell ref="D51:E51"/>
    <mergeCell ref="D52:E52"/>
    <mergeCell ref="D53:E53"/>
    <mergeCell ref="D54:E54"/>
    <mergeCell ref="D60:M60"/>
    <mergeCell ref="D61:M61"/>
    <mergeCell ref="D62:E62"/>
    <mergeCell ref="J27:O27"/>
    <mergeCell ref="D69:E69"/>
    <mergeCell ref="D70:E70"/>
    <mergeCell ref="D73:M73"/>
    <mergeCell ref="D74:M74"/>
    <mergeCell ref="D82:M8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99"/>
  <sheetViews>
    <sheetView zoomScaleNormal="100" workbookViewId="0">
      <selection activeCell="B14" sqref="B14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80" t="s">
        <v>110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ht="15" customHeight="1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ht="15" customHeight="1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7.1323775343875045E-2</v>
      </c>
      <c r="F11" s="80">
        <v>7.907528403751958E-2</v>
      </c>
      <c r="G11" s="172"/>
      <c r="H11" s="173"/>
      <c r="I11" s="78"/>
      <c r="J11" s="3"/>
      <c r="K11" s="79">
        <v>2007</v>
      </c>
      <c r="L11" s="80">
        <v>0.1101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0.10082237634382704</v>
      </c>
      <c r="F12" s="80">
        <v>0.10506356036983269</v>
      </c>
      <c r="G12" s="172"/>
      <c r="H12" s="173"/>
      <c r="I12" s="78"/>
      <c r="J12" s="3"/>
      <c r="K12" s="79">
        <v>2008</v>
      </c>
      <c r="L12" s="80">
        <v>0.14249999999999999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0.10814613802330107</v>
      </c>
      <c r="F13" s="80">
        <v>0.11713289127713866</v>
      </c>
      <c r="G13" s="81"/>
      <c r="H13" s="82"/>
      <c r="I13" s="78"/>
      <c r="J13" s="3"/>
      <c r="K13" s="79">
        <v>2009</v>
      </c>
      <c r="L13" s="80">
        <v>0.17329999999999998</v>
      </c>
      <c r="M13" s="3"/>
      <c r="N13" s="3"/>
      <c r="O13" s="3"/>
      <c r="P13" s="11"/>
    </row>
    <row r="14" spans="2:16" ht="15" customHeight="1" x14ac:dyDescent="0.25">
      <c r="B14" s="16"/>
      <c r="C14" s="3"/>
      <c r="D14" s="79">
        <v>2010</v>
      </c>
      <c r="E14" s="80">
        <v>0.1013943851033645</v>
      </c>
      <c r="F14" s="80">
        <v>6.9422300975436627E-2</v>
      </c>
      <c r="G14" s="172" t="s">
        <v>71</v>
      </c>
      <c r="H14" s="173"/>
      <c r="I14" s="83"/>
      <c r="J14" s="3"/>
      <c r="K14" s="79">
        <v>2010</v>
      </c>
      <c r="L14" s="80">
        <v>0.16850000000000001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0.10733914611391325</v>
      </c>
      <c r="F15" s="80">
        <v>6.8343801234166224E-2</v>
      </c>
      <c r="G15" s="172"/>
      <c r="H15" s="173"/>
      <c r="I15" s="83"/>
      <c r="J15" s="3"/>
      <c r="K15" s="79">
        <v>2011</v>
      </c>
      <c r="L15" s="80">
        <v>0.1802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0.11200978659920797</v>
      </c>
      <c r="F16" s="80">
        <v>7.0315643037211106E-2</v>
      </c>
      <c r="G16" s="172"/>
      <c r="H16" s="173"/>
      <c r="I16" s="83"/>
      <c r="J16" s="3"/>
      <c r="K16" s="79">
        <v>2012</v>
      </c>
      <c r="L16" s="80">
        <v>0.20610000000000001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0.12509200799511233</v>
      </c>
      <c r="F17" s="80">
        <v>7.4153881323950233E-2</v>
      </c>
      <c r="G17" s="3"/>
      <c r="H17" s="3"/>
      <c r="I17" s="3"/>
      <c r="J17" s="3"/>
      <c r="K17" s="79">
        <v>2013</v>
      </c>
      <c r="L17" s="80">
        <v>0.22690000000000002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0.15605387178798161</v>
      </c>
      <c r="F18" s="80">
        <v>8.878337299195771E-2</v>
      </c>
      <c r="G18" s="3"/>
      <c r="H18" s="3"/>
      <c r="I18" s="3"/>
      <c r="J18" s="3"/>
      <c r="K18" s="79">
        <v>2014</v>
      </c>
      <c r="L18" s="80">
        <v>0.25509999999999999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0.16458727327784556</v>
      </c>
      <c r="F19" s="80">
        <v>8.7819725676916163E-2</v>
      </c>
      <c r="G19" s="3"/>
      <c r="H19" s="3"/>
      <c r="I19" s="3"/>
      <c r="J19" s="3"/>
      <c r="K19" s="79">
        <v>2015</v>
      </c>
      <c r="L19" s="80">
        <v>0.2571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0.16193077217310642</v>
      </c>
      <c r="F20" s="80">
        <v>8.7433394456697941E-2</v>
      </c>
      <c r="G20" s="3"/>
      <c r="H20" s="3"/>
      <c r="I20" s="3"/>
      <c r="J20" s="3"/>
      <c r="K20" s="79">
        <v>2016</v>
      </c>
      <c r="L20" s="80">
        <v>0.25590000000000002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ht="15" customHeight="1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G27" s="162" t="s">
        <v>65</v>
      </c>
      <c r="H27" s="162"/>
      <c r="I27" s="162"/>
      <c r="J27" s="162"/>
      <c r="K27" s="162"/>
      <c r="N27" s="35"/>
      <c r="O27" s="35"/>
      <c r="P27" s="36"/>
    </row>
    <row r="28" spans="2:16" x14ac:dyDescent="0.25">
      <c r="B28" s="34"/>
      <c r="C28" s="72" t="s">
        <v>61</v>
      </c>
      <c r="D28" s="72" t="s">
        <v>60</v>
      </c>
      <c r="E28" s="72" t="s">
        <v>1</v>
      </c>
      <c r="G28" s="72" t="s">
        <v>61</v>
      </c>
      <c r="H28" s="72" t="s">
        <v>60</v>
      </c>
      <c r="I28" s="72" t="s">
        <v>62</v>
      </c>
      <c r="J28" s="72" t="s">
        <v>1</v>
      </c>
      <c r="K28" s="72" t="s">
        <v>63</v>
      </c>
      <c r="M28" s="72" t="s">
        <v>67</v>
      </c>
      <c r="N28" s="72" t="s">
        <v>68</v>
      </c>
      <c r="O28" s="35"/>
      <c r="P28" s="36"/>
    </row>
    <row r="29" spans="2:16" x14ac:dyDescent="0.25">
      <c r="B29" s="34"/>
      <c r="C29" s="73">
        <v>42552</v>
      </c>
      <c r="D29" s="19">
        <v>779.72128959999986</v>
      </c>
      <c r="E29" s="19">
        <v>3036.3696950599997</v>
      </c>
      <c r="G29" s="73">
        <v>40725</v>
      </c>
      <c r="H29" s="19">
        <v>423.23097999999999</v>
      </c>
      <c r="I29" s="21">
        <f>+H29/G42-1</f>
        <v>6.1369740180404975E-2</v>
      </c>
      <c r="J29" s="19">
        <v>1999.1949500000003</v>
      </c>
      <c r="K29" s="21">
        <f>+J29/H42-1</f>
        <v>0.10562754627804294</v>
      </c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813.45890128999997</v>
      </c>
      <c r="E30" s="19">
        <v>2932.2463999300003</v>
      </c>
      <c r="G30" s="73">
        <v>40878</v>
      </c>
      <c r="H30" s="19">
        <v>453.37418048000012</v>
      </c>
      <c r="I30" s="21">
        <f t="shared" ref="I30:I40" si="0">+H30/H29-1</f>
        <v>7.1221630514855416E-2</v>
      </c>
      <c r="J30" s="19">
        <v>2028.5331297000002</v>
      </c>
      <c r="K30" s="21">
        <f t="shared" ref="K30:K41" si="1">+J30/J29-1</f>
        <v>1.4674996903128346E-2</v>
      </c>
      <c r="M30" s="19">
        <v>18831.012999999999</v>
      </c>
      <c r="N30" s="21">
        <f>+H30/M30</f>
        <v>2.4075931575215849E-2</v>
      </c>
      <c r="O30" s="35"/>
      <c r="P30" s="36"/>
    </row>
    <row r="31" spans="2:16" x14ac:dyDescent="0.25">
      <c r="B31" s="34"/>
      <c r="C31" s="73">
        <v>42614</v>
      </c>
      <c r="D31" s="19">
        <v>830.33860375000017</v>
      </c>
      <c r="E31" s="19">
        <v>2964.9468410899999</v>
      </c>
      <c r="G31" s="73">
        <v>41091</v>
      </c>
      <c r="H31" s="19">
        <v>514.19391854000003</v>
      </c>
      <c r="I31" s="21">
        <f t="shared" si="0"/>
        <v>0.13414909952659482</v>
      </c>
      <c r="J31" s="19">
        <v>2150.3261835400003</v>
      </c>
      <c r="K31" s="21">
        <f t="shared" si="1"/>
        <v>6.0039962895756194E-2</v>
      </c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839.5123603699999</v>
      </c>
      <c r="E32" s="19">
        <v>3005.25770951</v>
      </c>
      <c r="G32" s="73">
        <v>41244</v>
      </c>
      <c r="H32" s="19">
        <v>559.12992726999994</v>
      </c>
      <c r="I32" s="21">
        <f t="shared" si="0"/>
        <v>8.7391171131683265E-2</v>
      </c>
      <c r="J32" s="19">
        <v>2139.8718422599995</v>
      </c>
      <c r="K32" s="21">
        <f t="shared" si="1"/>
        <v>-4.8617467247644708E-3</v>
      </c>
      <c r="M32" s="19">
        <v>18752.414000000001</v>
      </c>
      <c r="N32" s="21">
        <f>+H32/M32</f>
        <v>2.9816424022528508E-2</v>
      </c>
      <c r="O32" s="35"/>
      <c r="P32" s="36"/>
    </row>
    <row r="33" spans="2:16" x14ac:dyDescent="0.25">
      <c r="B33" s="34"/>
      <c r="C33" s="73">
        <v>42675</v>
      </c>
      <c r="D33" s="19">
        <v>850.59250380000003</v>
      </c>
      <c r="E33" s="19">
        <v>3049.0568779300002</v>
      </c>
      <c r="G33" s="73">
        <v>41456</v>
      </c>
      <c r="H33" s="19">
        <v>592.72496761000014</v>
      </c>
      <c r="I33" s="21">
        <f t="shared" si="0"/>
        <v>6.0084496825328015E-2</v>
      </c>
      <c r="J33" s="19">
        <v>2134.3151355499999</v>
      </c>
      <c r="K33" s="21">
        <f t="shared" si="1"/>
        <v>-2.5967474314401162E-3</v>
      </c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850.59250380000003</v>
      </c>
      <c r="E34" s="19">
        <v>3049.0568779300002</v>
      </c>
      <c r="G34" s="73">
        <v>41609</v>
      </c>
      <c r="H34" s="19">
        <v>632.93197070000008</v>
      </c>
      <c r="I34" s="21">
        <f t="shared" si="0"/>
        <v>6.7834164725882218E-2</v>
      </c>
      <c r="J34" s="19">
        <v>2258.4284702800001</v>
      </c>
      <c r="K34" s="21">
        <f t="shared" si="1"/>
        <v>5.815136324656045E-2</v>
      </c>
      <c r="M34" s="19">
        <v>19572.457999999999</v>
      </c>
      <c r="N34" s="21">
        <f>+H34/M34</f>
        <v>3.2337888818052392E-2</v>
      </c>
      <c r="O34" s="35"/>
      <c r="P34" s="36"/>
    </row>
    <row r="35" spans="2:16" x14ac:dyDescent="0.25">
      <c r="B35" s="34"/>
      <c r="C35" s="73">
        <v>42736</v>
      </c>
      <c r="D35" s="19">
        <v>855.86802133000003</v>
      </c>
      <c r="E35" s="19">
        <v>3136.4920972499999</v>
      </c>
      <c r="G35" s="73">
        <v>41821</v>
      </c>
      <c r="H35" s="19">
        <v>662.09116113000016</v>
      </c>
      <c r="I35" s="21">
        <f t="shared" si="0"/>
        <v>4.6070022972217739E-2</v>
      </c>
      <c r="J35" s="19">
        <v>2318.2702399900004</v>
      </c>
      <c r="K35" s="21">
        <f t="shared" si="1"/>
        <v>2.6497084365298074E-2</v>
      </c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890.75757682000005</v>
      </c>
      <c r="E36" s="19">
        <v>3064.0900283800001</v>
      </c>
      <c r="G36" s="73">
        <v>41974</v>
      </c>
      <c r="H36" s="19">
        <v>711.18211130999987</v>
      </c>
      <c r="I36" s="21">
        <f t="shared" si="0"/>
        <v>7.4145303640990257E-2</v>
      </c>
      <c r="J36" s="19">
        <v>2543.1950948699996</v>
      </c>
      <c r="K36" s="21">
        <f t="shared" si="1"/>
        <v>9.7022707275476794E-2</v>
      </c>
      <c r="M36" s="19">
        <v>17337.969000000001</v>
      </c>
      <c r="N36" s="21">
        <f>+H36/M36</f>
        <v>4.1018767037246391E-2</v>
      </c>
      <c r="O36" s="35"/>
      <c r="P36" s="36"/>
    </row>
    <row r="37" spans="2:16" x14ac:dyDescent="0.25">
      <c r="B37" s="34"/>
      <c r="C37" s="73">
        <v>42795</v>
      </c>
      <c r="D37" s="19">
        <v>899.15350359999991</v>
      </c>
      <c r="E37" s="19">
        <v>3178.0560084599997</v>
      </c>
      <c r="G37" s="73">
        <v>42186</v>
      </c>
      <c r="H37" s="19">
        <v>753.5372756999999</v>
      </c>
      <c r="I37" s="21">
        <f t="shared" si="0"/>
        <v>5.9556003612044828E-2</v>
      </c>
      <c r="J37" s="19">
        <v>2713.1310911799997</v>
      </c>
      <c r="K37" s="21">
        <f t="shared" si="1"/>
        <v>6.6819882065983105E-2</v>
      </c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903.84649112999989</v>
      </c>
      <c r="E38" s="19">
        <v>3058.6464403099994</v>
      </c>
      <c r="G38" s="73">
        <v>42339</v>
      </c>
      <c r="H38" s="19">
        <v>783.44944054999996</v>
      </c>
      <c r="I38" s="21">
        <f t="shared" si="0"/>
        <v>3.9695667108456067E-2</v>
      </c>
      <c r="J38" s="19">
        <v>2918.5354155599998</v>
      </c>
      <c r="K38" s="21">
        <f t="shared" si="1"/>
        <v>7.5707482416806249E-2</v>
      </c>
      <c r="M38" s="19">
        <v>18714.393</v>
      </c>
      <c r="N38" s="21">
        <f>+H38/M38</f>
        <v>4.1863470567813768E-2</v>
      </c>
      <c r="O38" s="35"/>
      <c r="P38" s="36"/>
    </row>
    <row r="39" spans="2:16" x14ac:dyDescent="0.25">
      <c r="B39" s="34"/>
      <c r="C39" s="73">
        <v>42856</v>
      </c>
      <c r="D39" s="19">
        <v>912.57309385999986</v>
      </c>
      <c r="E39" s="19">
        <v>3079.3441741999995</v>
      </c>
      <c r="G39" s="73">
        <v>42552</v>
      </c>
      <c r="H39" s="19">
        <v>779.72128959999986</v>
      </c>
      <c r="I39" s="21">
        <f t="shared" si="0"/>
        <v>-4.7586363038090163E-3</v>
      </c>
      <c r="J39" s="19">
        <v>3036.3696950599997</v>
      </c>
      <c r="K39" s="21">
        <f t="shared" si="1"/>
        <v>4.0374455924630404E-2</v>
      </c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916.30832909000037</v>
      </c>
      <c r="E40" s="19">
        <v>3125.5597037200005</v>
      </c>
      <c r="G40" s="73">
        <v>42705</v>
      </c>
      <c r="H40" s="19">
        <v>850.59250380000003</v>
      </c>
      <c r="I40" s="21">
        <f t="shared" si="0"/>
        <v>9.0893009008844006E-2</v>
      </c>
      <c r="J40" s="19">
        <v>3049.0568779300002</v>
      </c>
      <c r="K40" s="21">
        <f t="shared" si="1"/>
        <v>4.1784051825579649E-3</v>
      </c>
      <c r="L40" s="35"/>
      <c r="M40" s="19">
        <v>20142.543000000001</v>
      </c>
      <c r="N40" s="21">
        <f>+H40/M40</f>
        <v>4.222865522987837E-2</v>
      </c>
      <c r="O40" s="35"/>
      <c r="P40" s="36"/>
    </row>
    <row r="41" spans="2:16" x14ac:dyDescent="0.25">
      <c r="B41" s="34"/>
      <c r="C41" s="73">
        <v>42917</v>
      </c>
      <c r="D41" s="19">
        <v>916.37540911000008</v>
      </c>
      <c r="E41" s="19">
        <v>3148.31239422</v>
      </c>
      <c r="G41" s="73">
        <v>42917</v>
      </c>
      <c r="H41" s="19">
        <v>916.37540911000008</v>
      </c>
      <c r="I41" s="21">
        <f>+H41/H40-1</f>
        <v>7.7337744003287856E-2</v>
      </c>
      <c r="J41" s="19">
        <v>3148.31239422</v>
      </c>
      <c r="K41" s="21">
        <f t="shared" si="1"/>
        <v>3.2552858232472337E-2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398.75922967999998</v>
      </c>
      <c r="H42" s="75">
        <v>1808.1992952599999</v>
      </c>
      <c r="I42" s="87">
        <f>+(H41/H29)^(1/6)-1</f>
        <v>0.1374072601650087</v>
      </c>
      <c r="J42" s="75"/>
      <c r="K42" s="87">
        <f>+(J41/J29)^(1/6)-1</f>
        <v>7.8624909360212936E-2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</row>
    <row r="45" spans="2:16" x14ac:dyDescent="0.25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</row>
    <row r="46" spans="2:16" x14ac:dyDescent="0.25">
      <c r="B46" s="34"/>
      <c r="C46" s="35"/>
      <c r="D46" s="161" t="s">
        <v>29</v>
      </c>
      <c r="E46" s="161"/>
      <c r="F46" s="161"/>
      <c r="G46" s="161"/>
      <c r="H46" s="161"/>
      <c r="I46" s="161"/>
      <c r="J46" s="161"/>
      <c r="K46" s="161"/>
      <c r="L46" s="35"/>
      <c r="M46" s="35"/>
      <c r="N46" s="35"/>
      <c r="O46" s="35"/>
      <c r="P46" s="36"/>
    </row>
    <row r="47" spans="2:16" x14ac:dyDescent="0.25">
      <c r="B47" s="34"/>
      <c r="C47" s="35"/>
      <c r="D47" s="174" t="s">
        <v>94</v>
      </c>
      <c r="E47" s="174"/>
      <c r="F47" s="174"/>
      <c r="G47" s="174"/>
      <c r="H47" s="174"/>
      <c r="I47" s="174"/>
      <c r="J47" s="174"/>
      <c r="K47" s="174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7" t="s">
        <v>28</v>
      </c>
      <c r="E48" s="167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M48" s="18" t="s">
        <v>10</v>
      </c>
      <c r="N48" s="35"/>
      <c r="O48" s="35"/>
      <c r="P48" s="36"/>
    </row>
    <row r="49" spans="2:16" x14ac:dyDescent="0.25">
      <c r="B49" s="34"/>
      <c r="C49" s="35"/>
      <c r="D49" s="160" t="s">
        <v>21</v>
      </c>
      <c r="E49" s="160"/>
      <c r="F49" s="19">
        <v>54.088420319999997</v>
      </c>
      <c r="G49" s="19">
        <v>0</v>
      </c>
      <c r="H49" s="19">
        <v>0</v>
      </c>
      <c r="I49" s="19">
        <v>0</v>
      </c>
      <c r="J49" s="19">
        <v>0</v>
      </c>
      <c r="K49" s="20">
        <f>SUM(F49:J49)</f>
        <v>54.088420319999997</v>
      </c>
      <c r="M49" s="21">
        <f>+K49/K$56</f>
        <v>1.7180131304409676E-2</v>
      </c>
      <c r="N49" s="35"/>
      <c r="O49" s="35"/>
      <c r="P49" s="36"/>
    </row>
    <row r="50" spans="2:16" s="42" customFormat="1" x14ac:dyDescent="0.25">
      <c r="B50" s="41"/>
      <c r="D50" s="160" t="s">
        <v>22</v>
      </c>
      <c r="E50" s="160"/>
      <c r="F50" s="19">
        <v>320.16800158999996</v>
      </c>
      <c r="G50" s="19">
        <v>0</v>
      </c>
      <c r="H50" s="19">
        <v>0</v>
      </c>
      <c r="I50" s="19">
        <v>0</v>
      </c>
      <c r="J50" s="19">
        <v>0</v>
      </c>
      <c r="K50" s="20">
        <f t="shared" ref="K50:K55" si="2">SUM(F50:J50)</f>
        <v>320.16800158999996</v>
      </c>
      <c r="L50" s="29"/>
      <c r="M50" s="21">
        <f t="shared" ref="M50:M56" si="3">+K50/K$56</f>
        <v>0.10169511836811294</v>
      </c>
      <c r="P50" s="43"/>
    </row>
    <row r="51" spans="2:16" x14ac:dyDescent="0.25">
      <c r="B51" s="34"/>
      <c r="D51" s="160" t="s">
        <v>23</v>
      </c>
      <c r="E51" s="160"/>
      <c r="F51" s="19">
        <v>538.11997322000002</v>
      </c>
      <c r="G51" s="19">
        <v>28.166191779999998</v>
      </c>
      <c r="H51" s="19">
        <v>1.1138772899999998</v>
      </c>
      <c r="I51" s="19">
        <v>0</v>
      </c>
      <c r="J51" s="19">
        <v>1.25957367</v>
      </c>
      <c r="K51" s="20">
        <f t="shared" si="2"/>
        <v>568.65961596</v>
      </c>
      <c r="M51" s="21">
        <f t="shared" si="3"/>
        <v>0.18062363093446654</v>
      </c>
      <c r="P51" s="36"/>
    </row>
    <row r="52" spans="2:16" x14ac:dyDescent="0.25">
      <c r="B52" s="34"/>
      <c r="D52" s="160" t="s">
        <v>24</v>
      </c>
      <c r="E52" s="160"/>
      <c r="F52" s="19">
        <v>483.89181324999998</v>
      </c>
      <c r="G52" s="19">
        <v>167.47563867000002</v>
      </c>
      <c r="H52" s="19">
        <v>11.902962579999999</v>
      </c>
      <c r="I52" s="19">
        <v>0</v>
      </c>
      <c r="J52" s="19">
        <v>44.513705549999997</v>
      </c>
      <c r="K52" s="20">
        <f t="shared" si="2"/>
        <v>707.78412004999996</v>
      </c>
      <c r="M52" s="21">
        <f t="shared" si="3"/>
        <v>0.22481381496620978</v>
      </c>
      <c r="P52" s="36"/>
    </row>
    <row r="53" spans="2:16" x14ac:dyDescent="0.25">
      <c r="B53" s="34"/>
      <c r="D53" s="160" t="s">
        <v>25</v>
      </c>
      <c r="E53" s="160"/>
      <c r="F53" s="19">
        <v>143.93233551999998</v>
      </c>
      <c r="G53" s="19">
        <v>80.845601830000021</v>
      </c>
      <c r="H53" s="19">
        <v>6.2081052000000003</v>
      </c>
      <c r="I53" s="19">
        <v>0</v>
      </c>
      <c r="J53" s="19">
        <v>51.022500569999998</v>
      </c>
      <c r="K53" s="20">
        <f t="shared" si="2"/>
        <v>282.00854312000001</v>
      </c>
      <c r="M53" s="21">
        <f t="shared" si="3"/>
        <v>8.9574510978561298E-2</v>
      </c>
      <c r="P53" s="36"/>
    </row>
    <row r="54" spans="2:16" x14ac:dyDescent="0.25">
      <c r="B54" s="34"/>
      <c r="D54" s="160" t="s">
        <v>26</v>
      </c>
      <c r="E54" s="160"/>
      <c r="F54" s="19">
        <v>744.00652679000007</v>
      </c>
      <c r="G54" s="19">
        <v>50.521135080000008</v>
      </c>
      <c r="H54" s="19">
        <v>5.7401753600000003</v>
      </c>
      <c r="I54" s="19">
        <v>10.33487742</v>
      </c>
      <c r="J54" s="19">
        <v>105.77269445999998</v>
      </c>
      <c r="K54" s="20">
        <f t="shared" si="2"/>
        <v>916.37540911000008</v>
      </c>
      <c r="M54" s="21">
        <f t="shared" si="3"/>
        <v>0.2910687677602698</v>
      </c>
      <c r="P54" s="36"/>
    </row>
    <row r="55" spans="2:16" x14ac:dyDescent="0.25">
      <c r="B55" s="34"/>
      <c r="D55" s="160" t="s">
        <v>27</v>
      </c>
      <c r="E55" s="160"/>
      <c r="F55" s="19">
        <v>290.52738149999993</v>
      </c>
      <c r="G55" s="19">
        <v>7.9735377400000003</v>
      </c>
      <c r="H55" s="19">
        <v>0.46242241000000001</v>
      </c>
      <c r="I55" s="19">
        <v>0</v>
      </c>
      <c r="J55" s="19">
        <v>0.26494241999999996</v>
      </c>
      <c r="K55" s="20">
        <f t="shared" si="2"/>
        <v>299.22828406999992</v>
      </c>
      <c r="M55" s="21">
        <f t="shared" si="3"/>
        <v>9.5044025687969963E-2</v>
      </c>
      <c r="P55" s="36"/>
    </row>
    <row r="56" spans="2:16" x14ac:dyDescent="0.25">
      <c r="B56" s="34"/>
      <c r="D56" s="160" t="s">
        <v>20</v>
      </c>
      <c r="E56" s="160"/>
      <c r="F56" s="20">
        <f t="shared" ref="F56:K56" si="4">SUM(F49:F55)</f>
        <v>2574.73445219</v>
      </c>
      <c r="G56" s="20">
        <f t="shared" si="4"/>
        <v>334.98210510000001</v>
      </c>
      <c r="H56" s="20">
        <f t="shared" si="4"/>
        <v>25.427542839999997</v>
      </c>
      <c r="I56" s="20">
        <f t="shared" si="4"/>
        <v>10.33487742</v>
      </c>
      <c r="J56" s="20">
        <f t="shared" si="4"/>
        <v>202.83341666999999</v>
      </c>
      <c r="K56" s="20">
        <f t="shared" si="4"/>
        <v>3148.31239422</v>
      </c>
      <c r="L56" s="45"/>
      <c r="M56" s="24">
        <f t="shared" si="3"/>
        <v>1</v>
      </c>
      <c r="P56" s="36"/>
    </row>
    <row r="57" spans="2:16" x14ac:dyDescent="0.25">
      <c r="B57" s="34"/>
      <c r="E57" s="35"/>
      <c r="F57" s="40"/>
      <c r="G57" s="35"/>
      <c r="H57" s="35"/>
      <c r="P57" s="36"/>
    </row>
    <row r="58" spans="2:16" x14ac:dyDescent="0.25">
      <c r="B58" s="34"/>
      <c r="E58" s="35"/>
      <c r="F58" s="40"/>
      <c r="G58" s="35"/>
      <c r="H58" s="35"/>
      <c r="P58" s="36"/>
    </row>
    <row r="59" spans="2:16" x14ac:dyDescent="0.25">
      <c r="B59" s="34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P59" s="36"/>
    </row>
    <row r="60" spans="2:16" x14ac:dyDescent="0.25">
      <c r="B60" s="34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P60" s="36"/>
    </row>
    <row r="61" spans="2:16" x14ac:dyDescent="0.25">
      <c r="B61" s="34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P61" s="36"/>
    </row>
    <row r="62" spans="2:16" x14ac:dyDescent="0.25">
      <c r="B62" s="34"/>
      <c r="D62" s="166" t="s">
        <v>21</v>
      </c>
      <c r="E62" s="166"/>
      <c r="F62" s="19">
        <v>232.45244566000002</v>
      </c>
      <c r="G62" s="19">
        <v>20.058663959999997</v>
      </c>
      <c r="H62" s="19">
        <v>5.893263E-2</v>
      </c>
      <c r="I62" s="19">
        <v>5.3999999999999998E-5</v>
      </c>
      <c r="J62" s="19">
        <v>0</v>
      </c>
      <c r="K62" s="19">
        <v>54.088420319999997</v>
      </c>
      <c r="L62" s="53">
        <f>+IFERROR(K62/J62-1,0)</f>
        <v>0</v>
      </c>
      <c r="M62" s="128">
        <f>+K62-J62</f>
        <v>54.088420319999997</v>
      </c>
      <c r="P62" s="36"/>
    </row>
    <row r="63" spans="2:16" x14ac:dyDescent="0.25">
      <c r="B63" s="34"/>
      <c r="D63" s="160" t="s">
        <v>22</v>
      </c>
      <c r="E63" s="160"/>
      <c r="F63" s="19">
        <v>169.04338670999999</v>
      </c>
      <c r="G63" s="19">
        <v>169.09487751</v>
      </c>
      <c r="H63" s="19">
        <v>192.12480582000001</v>
      </c>
      <c r="I63" s="19">
        <v>274.45204371</v>
      </c>
      <c r="J63" s="19">
        <v>404.51425628999993</v>
      </c>
      <c r="K63" s="19">
        <v>320.16800158999996</v>
      </c>
      <c r="L63" s="53">
        <f t="shared" ref="L63:L69" si="5">+IFERROR(K63/J63-1,0)</f>
        <v>-0.20851244026250437</v>
      </c>
      <c r="M63" s="128">
        <f t="shared" ref="M63:M69" si="6">+K63-J63</f>
        <v>-84.346254699999974</v>
      </c>
      <c r="P63" s="36"/>
    </row>
    <row r="64" spans="2:16" x14ac:dyDescent="0.25">
      <c r="B64" s="34"/>
      <c r="D64" s="160" t="s">
        <v>23</v>
      </c>
      <c r="E64" s="160"/>
      <c r="F64" s="19">
        <v>355.76080646000008</v>
      </c>
      <c r="G64" s="19">
        <v>421.11995374999998</v>
      </c>
      <c r="H64" s="19">
        <v>444.74271258000005</v>
      </c>
      <c r="I64" s="19">
        <v>584.07304191000003</v>
      </c>
      <c r="J64" s="19">
        <v>608.31380706999994</v>
      </c>
      <c r="K64" s="19">
        <v>568.65961596</v>
      </c>
      <c r="L64" s="53">
        <f t="shared" si="5"/>
        <v>-6.5187064059910149E-2</v>
      </c>
      <c r="M64" s="128">
        <f t="shared" si="6"/>
        <v>-39.654191109999942</v>
      </c>
      <c r="P64" s="36"/>
    </row>
    <row r="65" spans="2:16" x14ac:dyDescent="0.25">
      <c r="B65" s="34"/>
      <c r="D65" s="160" t="s">
        <v>24</v>
      </c>
      <c r="E65" s="160"/>
      <c r="F65" s="19">
        <v>465.78490101000006</v>
      </c>
      <c r="G65" s="19">
        <v>492.87656845000004</v>
      </c>
      <c r="H65" s="19">
        <v>520.24715450999997</v>
      </c>
      <c r="I65" s="19">
        <v>557.76691324000001</v>
      </c>
      <c r="J65" s="19">
        <v>665.11082397999985</v>
      </c>
      <c r="K65" s="19">
        <v>707.78412005000007</v>
      </c>
      <c r="L65" s="53">
        <f t="shared" si="5"/>
        <v>6.4159677652882996E-2</v>
      </c>
      <c r="M65" s="128">
        <f t="shared" si="6"/>
        <v>42.67329607000022</v>
      </c>
      <c r="P65" s="36"/>
    </row>
    <row r="66" spans="2:16" x14ac:dyDescent="0.25">
      <c r="B66" s="34"/>
      <c r="D66" s="160" t="s">
        <v>25</v>
      </c>
      <c r="E66" s="160"/>
      <c r="F66" s="19">
        <v>244.26350592</v>
      </c>
      <c r="G66" s="19">
        <v>229.05373044999999</v>
      </c>
      <c r="H66" s="19">
        <v>247.24645738000004</v>
      </c>
      <c r="I66" s="19">
        <v>248.30595167999996</v>
      </c>
      <c r="J66" s="19">
        <v>272.92674378999999</v>
      </c>
      <c r="K66" s="19">
        <v>282.00854312000001</v>
      </c>
      <c r="L66" s="53">
        <f t="shared" si="5"/>
        <v>3.3275593310811313E-2</v>
      </c>
      <c r="M66" s="128">
        <f t="shared" si="6"/>
        <v>9.0817993300000239</v>
      </c>
      <c r="P66" s="36"/>
    </row>
    <row r="67" spans="2:16" x14ac:dyDescent="0.25">
      <c r="B67" s="34"/>
      <c r="D67" s="160" t="s">
        <v>26</v>
      </c>
      <c r="E67" s="160"/>
      <c r="F67" s="129">
        <v>514.19391854000003</v>
      </c>
      <c r="G67" s="129">
        <v>592.72496761000014</v>
      </c>
      <c r="H67" s="129">
        <v>662.09116113000016</v>
      </c>
      <c r="I67" s="129">
        <v>753.5372756999999</v>
      </c>
      <c r="J67" s="129">
        <v>779.72128959999986</v>
      </c>
      <c r="K67" s="129">
        <v>916.37540911000008</v>
      </c>
      <c r="L67" s="130">
        <f t="shared" si="5"/>
        <v>0.17526021327454622</v>
      </c>
      <c r="M67" s="131">
        <f t="shared" si="6"/>
        <v>136.65411951000021</v>
      </c>
      <c r="P67" s="36"/>
    </row>
    <row r="68" spans="2:16" x14ac:dyDescent="0.25">
      <c r="B68" s="34"/>
      <c r="D68" s="160" t="s">
        <v>27</v>
      </c>
      <c r="E68" s="160"/>
      <c r="F68" s="19">
        <v>168.82721923999998</v>
      </c>
      <c r="G68" s="19">
        <v>209.38637381999999</v>
      </c>
      <c r="H68" s="19">
        <v>251.75901594000001</v>
      </c>
      <c r="I68" s="19">
        <v>294.99581093999996</v>
      </c>
      <c r="J68" s="19">
        <v>305.78277433000005</v>
      </c>
      <c r="K68" s="19">
        <v>299.22828406999997</v>
      </c>
      <c r="L68" s="53">
        <f t="shared" si="5"/>
        <v>-2.1435119340393216E-2</v>
      </c>
      <c r="M68" s="128">
        <f t="shared" si="6"/>
        <v>-6.5544902600000796</v>
      </c>
      <c r="P68" s="36"/>
    </row>
    <row r="69" spans="2:16" x14ac:dyDescent="0.25">
      <c r="B69" s="34"/>
      <c r="D69" s="160" t="s">
        <v>20</v>
      </c>
      <c r="E69" s="160"/>
      <c r="F69" s="19">
        <f t="shared" ref="F69:J69" si="7">SUM(F62:F68)</f>
        <v>2150.3261835400003</v>
      </c>
      <c r="G69" s="19">
        <f t="shared" si="7"/>
        <v>2134.3151355499999</v>
      </c>
      <c r="H69" s="19">
        <f t="shared" si="7"/>
        <v>2318.2702399900004</v>
      </c>
      <c r="I69" s="19">
        <f t="shared" si="7"/>
        <v>2713.1310911799997</v>
      </c>
      <c r="J69" s="19">
        <f t="shared" si="7"/>
        <v>3036.3696950599997</v>
      </c>
      <c r="K69" s="19">
        <f>SUM(K62:K68)</f>
        <v>3148.31239422</v>
      </c>
      <c r="L69" s="53">
        <f t="shared" si="5"/>
        <v>3.6867282446575889E-2</v>
      </c>
      <c r="M69" s="128">
        <f t="shared" si="6"/>
        <v>111.9426991600003</v>
      </c>
      <c r="P69" s="36"/>
    </row>
    <row r="70" spans="2:16" x14ac:dyDescent="0.25">
      <c r="B70" s="34"/>
      <c r="C70" s="35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35"/>
      <c r="O70" s="35"/>
      <c r="P70" s="36"/>
    </row>
    <row r="71" spans="2:16" x14ac:dyDescent="0.25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</row>
    <row r="72" spans="2:16" x14ac:dyDescent="0.25">
      <c r="B72" s="34"/>
      <c r="C72" s="35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35"/>
      <c r="O72" s="35"/>
      <c r="P72" s="36"/>
    </row>
    <row r="73" spans="2:16" x14ac:dyDescent="0.25">
      <c r="B73" s="34"/>
      <c r="C73" s="35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35"/>
      <c r="O73" s="35"/>
      <c r="P73" s="36"/>
    </row>
    <row r="74" spans="2:16" ht="15" customHeight="1" x14ac:dyDescent="0.25">
      <c r="B74" s="34"/>
      <c r="C74" s="35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35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396.63648703999996</v>
      </c>
      <c r="G75" s="19">
        <v>465.39761858000003</v>
      </c>
      <c r="H75" s="19">
        <v>516.33293730000003</v>
      </c>
      <c r="I75" s="19">
        <v>623.80952261999994</v>
      </c>
      <c r="J75" s="19">
        <v>646.58131789999993</v>
      </c>
      <c r="K75" s="19">
        <v>744.00652679000007</v>
      </c>
      <c r="L75" s="53">
        <f>+IFERROR(K75/J75-1,0)</f>
        <v>0.15067742632345582</v>
      </c>
      <c r="M75" s="54">
        <f>+K75-J75</f>
        <v>97.425208890000135</v>
      </c>
      <c r="N75" s="35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54.302270000000007</v>
      </c>
      <c r="G76" s="19">
        <v>53.005535059999993</v>
      </c>
      <c r="H76" s="19">
        <v>51.280487110000003</v>
      </c>
      <c r="I76" s="19">
        <v>57.202942929999999</v>
      </c>
      <c r="J76" s="19">
        <v>46.547939280000008</v>
      </c>
      <c r="K76" s="19">
        <v>50.521135080000008</v>
      </c>
      <c r="L76" s="53">
        <f t="shared" ref="L76:L80" si="8">+IFERROR(K76/J76-1,0)</f>
        <v>8.5357071901723147E-2</v>
      </c>
      <c r="M76" s="54">
        <f t="shared" ref="M76:M80" si="9">+K76-J76</f>
        <v>3.9731957999999992</v>
      </c>
      <c r="N76" s="35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7.1444200899999997</v>
      </c>
      <c r="G77" s="19">
        <v>3.6481969399999992</v>
      </c>
      <c r="H77" s="19">
        <v>2.4006331400000005</v>
      </c>
      <c r="I77" s="19">
        <v>1.3364764</v>
      </c>
      <c r="J77" s="19">
        <v>0.8844845400000001</v>
      </c>
      <c r="K77" s="19">
        <v>5.7401753600000003</v>
      </c>
      <c r="L77" s="53">
        <f t="shared" si="8"/>
        <v>5.489853807959153</v>
      </c>
      <c r="M77" s="54">
        <f t="shared" si="9"/>
        <v>4.8556908200000004</v>
      </c>
      <c r="N77" s="35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3.5749398000000001</v>
      </c>
      <c r="G78" s="19">
        <v>3.0682493800000001</v>
      </c>
      <c r="H78" s="19">
        <v>4.3872467899999998</v>
      </c>
      <c r="I78" s="19">
        <v>4.3986535999999994</v>
      </c>
      <c r="J78" s="19">
        <v>5.5211094899999997</v>
      </c>
      <c r="K78" s="19">
        <v>10.33487742</v>
      </c>
      <c r="L78" s="53">
        <f t="shared" si="8"/>
        <v>0.87188416363030696</v>
      </c>
      <c r="M78" s="54">
        <f t="shared" si="9"/>
        <v>4.81376793</v>
      </c>
      <c r="N78" s="35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52.535801610000007</v>
      </c>
      <c r="G79" s="19">
        <v>67.605367649999977</v>
      </c>
      <c r="H79" s="19">
        <v>87.689856789999979</v>
      </c>
      <c r="I79" s="19">
        <v>66.789680149999981</v>
      </c>
      <c r="J79" s="19">
        <v>80.186438390000006</v>
      </c>
      <c r="K79" s="19">
        <v>105.77269445999998</v>
      </c>
      <c r="L79" s="53">
        <f t="shared" si="8"/>
        <v>0.31908458068129919</v>
      </c>
      <c r="M79" s="54">
        <f t="shared" si="9"/>
        <v>25.586256069999976</v>
      </c>
      <c r="N79" s="35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514.19391853999991</v>
      </c>
      <c r="G80" s="19">
        <f t="shared" si="10"/>
        <v>592.72496761000002</v>
      </c>
      <c r="H80" s="19">
        <f t="shared" si="10"/>
        <v>662.09116112999993</v>
      </c>
      <c r="I80" s="19">
        <f t="shared" si="10"/>
        <v>753.5372756999999</v>
      </c>
      <c r="J80" s="19">
        <f t="shared" si="10"/>
        <v>779.72128959999998</v>
      </c>
      <c r="K80" s="19">
        <f>SUM(K75:K79)</f>
        <v>916.37540911000008</v>
      </c>
      <c r="L80" s="53">
        <f t="shared" si="8"/>
        <v>0.175260213274546</v>
      </c>
      <c r="M80" s="54">
        <f t="shared" si="9"/>
        <v>136.6541195100001</v>
      </c>
      <c r="N80" s="35"/>
      <c r="O80" s="35"/>
      <c r="P80" s="36"/>
    </row>
    <row r="81" spans="2:16" x14ac:dyDescent="0.25">
      <c r="B81" s="34"/>
      <c r="C81" s="35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35"/>
      <c r="O81" s="35"/>
      <c r="P81" s="36"/>
    </row>
    <row r="82" spans="2:16" x14ac:dyDescent="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x14ac:dyDescent="0.25">
      <c r="B83" s="34"/>
      <c r="C83" s="35"/>
      <c r="D83" s="35"/>
      <c r="E83" s="35"/>
      <c r="F83" s="35"/>
      <c r="G83" s="35"/>
      <c r="H83" s="35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2.3195682544842115E-2</v>
      </c>
      <c r="G91" s="89">
        <v>4.1484780347928123E-2</v>
      </c>
      <c r="H91" s="89">
        <v>0.11304093502050794</v>
      </c>
      <c r="I91" s="89">
        <v>8.8840195056692273E-2</v>
      </c>
      <c r="J91" s="89">
        <v>0.10798479581012015</v>
      </c>
      <c r="K91" s="89">
        <v>7.3574707667974307E-3</v>
      </c>
      <c r="L91" s="89">
        <v>0</v>
      </c>
      <c r="M91" s="89">
        <v>3.6983857957368943E-2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3.3607915807782107E-2</v>
      </c>
      <c r="G92" s="89">
        <v>4.7350368151804961E-2</v>
      </c>
      <c r="H92" s="89">
        <v>0.1330267246646574</v>
      </c>
      <c r="I92" s="89">
        <v>0.15640182709339076</v>
      </c>
      <c r="J92" s="89">
        <v>7.9085411176407203E-2</v>
      </c>
      <c r="K92" s="89">
        <v>8.4359601135430423E-3</v>
      </c>
      <c r="L92" s="89">
        <v>1.5716113105482269E-2</v>
      </c>
      <c r="M92" s="89">
        <v>4.8235782564441589E-2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4.5618040358530648E-2</v>
      </c>
      <c r="G93" s="89">
        <v>4.6373243942468341E-2</v>
      </c>
      <c r="H93" s="89">
        <v>0.12447349552095155</v>
      </c>
      <c r="I93" s="89">
        <v>0.17764788220236927</v>
      </c>
      <c r="J93" s="89">
        <v>7.334625056305831E-2</v>
      </c>
      <c r="K93" s="89">
        <v>9.785230014546004E-3</v>
      </c>
      <c r="L93" s="89">
        <v>1.8028415018289883E-2</v>
      </c>
      <c r="M93" s="89">
        <v>5.4673822525216582E-2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4.9556582270160555E-2</v>
      </c>
      <c r="G94" s="89">
        <v>5.8441799836770253E-2</v>
      </c>
      <c r="H94" s="89">
        <v>0.11868072120881661</v>
      </c>
      <c r="I94" s="89">
        <v>0.22238584973466938</v>
      </c>
      <c r="J94" s="89">
        <v>8.283885533617695E-2</v>
      </c>
      <c r="K94" s="89">
        <v>1.1048186500929827E-2</v>
      </c>
      <c r="L94" s="89">
        <v>1.9595128832467747E-2</v>
      </c>
      <c r="M94" s="89">
        <v>5.684726466215493E-2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5.3857089554186471E-2</v>
      </c>
      <c r="G95" s="89">
        <v>5.3346935753770891E-2</v>
      </c>
      <c r="H95" s="89">
        <v>0.11395705501122799</v>
      </c>
      <c r="I95" s="89">
        <v>7.7583188448641802E-2</v>
      </c>
      <c r="J95" s="89">
        <v>0.10105505691382233</v>
      </c>
      <c r="K95" s="89">
        <v>1.193197532924152E-2</v>
      </c>
      <c r="L95" s="89">
        <v>6.5769890951278262E-2</v>
      </c>
      <c r="M95" s="89">
        <v>5.736706317891499E-2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6.1921296405690447E-2</v>
      </c>
      <c r="G96" s="89">
        <v>5.0315091504887249E-2</v>
      </c>
      <c r="H96" s="89">
        <v>0.1155355569469791</v>
      </c>
      <c r="I96" s="89">
        <v>4.7331107357599468E-2</v>
      </c>
      <c r="J96" s="89">
        <v>8.1474495127587143E-2</v>
      </c>
      <c r="K96" s="89">
        <v>1.4272561070100286E-2</v>
      </c>
      <c r="L96" s="89">
        <v>0.13236190776558157</v>
      </c>
      <c r="M96" s="89">
        <v>6.4715645170039429E-2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K11:L23">
    <sortCondition descending="1" ref="K12:K24"/>
  </sortState>
  <mergeCells count="39">
    <mergeCell ref="D67:E67"/>
    <mergeCell ref="D68:E68"/>
    <mergeCell ref="D60:M60"/>
    <mergeCell ref="D69:E69"/>
    <mergeCell ref="D70:M70"/>
    <mergeCell ref="D65:E65"/>
    <mergeCell ref="D52:E52"/>
    <mergeCell ref="D53:E53"/>
    <mergeCell ref="B1:P2"/>
    <mergeCell ref="C8:G9"/>
    <mergeCell ref="G10:H12"/>
    <mergeCell ref="G14:H16"/>
    <mergeCell ref="J8:M9"/>
    <mergeCell ref="M10:N12"/>
    <mergeCell ref="G27:K27"/>
    <mergeCell ref="C27:E27"/>
    <mergeCell ref="C26:M26"/>
    <mergeCell ref="D59:M59"/>
    <mergeCell ref="D72:M72"/>
    <mergeCell ref="D46:K46"/>
    <mergeCell ref="D47:K47"/>
    <mergeCell ref="D54:E54"/>
    <mergeCell ref="D55:E55"/>
    <mergeCell ref="D56:E56"/>
    <mergeCell ref="D66:E66"/>
    <mergeCell ref="D48:E48"/>
    <mergeCell ref="D61:E61"/>
    <mergeCell ref="D62:E62"/>
    <mergeCell ref="D63:E63"/>
    <mergeCell ref="D64:E64"/>
    <mergeCell ref="D49:E49"/>
    <mergeCell ref="D50:E50"/>
    <mergeCell ref="D51:E51"/>
    <mergeCell ref="D74:E74"/>
    <mergeCell ref="D73:M73"/>
    <mergeCell ref="E88:M88"/>
    <mergeCell ref="E89:M89"/>
    <mergeCell ref="E97:M97"/>
    <mergeCell ref="D81:M8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99"/>
  <sheetViews>
    <sheetView zoomScaleNormal="100" workbookViewId="0">
      <selection activeCell="B20" sqref="B20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80" t="s">
        <v>111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5.9176509304723596E-2</v>
      </c>
      <c r="F11" s="80">
        <v>4.6423217241052285E-2</v>
      </c>
      <c r="G11" s="172"/>
      <c r="H11" s="173"/>
      <c r="I11" s="78"/>
      <c r="J11" s="3"/>
      <c r="K11" s="79">
        <v>2007</v>
      </c>
      <c r="L11" s="80">
        <v>5.7599999999999998E-2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8.867497954618897E-2</v>
      </c>
      <c r="F12" s="80">
        <v>6.0370373591851066E-2</v>
      </c>
      <c r="G12" s="172"/>
      <c r="H12" s="173"/>
      <c r="I12" s="78"/>
      <c r="J12" s="3"/>
      <c r="K12" s="79">
        <v>2008</v>
      </c>
      <c r="L12" s="80">
        <v>7.3399999999999993E-2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0.11719107613916266</v>
      </c>
      <c r="F13" s="80">
        <v>7.3094041927723286E-2</v>
      </c>
      <c r="G13" s="81"/>
      <c r="H13" s="82"/>
      <c r="I13" s="78"/>
      <c r="J13" s="3"/>
      <c r="K13" s="79">
        <v>2009</v>
      </c>
      <c r="L13" s="80">
        <v>9.7899999999999987E-2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0.13795143130470675</v>
      </c>
      <c r="F14" s="80">
        <v>8.3707950665089251E-2</v>
      </c>
      <c r="G14" s="172" t="s">
        <v>71</v>
      </c>
      <c r="H14" s="173"/>
      <c r="I14" s="83"/>
      <c r="J14" s="3"/>
      <c r="K14" s="79">
        <v>2010</v>
      </c>
      <c r="L14" s="80">
        <v>0.10390000000000001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0.16198896843195942</v>
      </c>
      <c r="F15" s="80">
        <v>9.8423524732730527E-2</v>
      </c>
      <c r="G15" s="172"/>
      <c r="H15" s="173"/>
      <c r="I15" s="83"/>
      <c r="J15" s="3"/>
      <c r="K15" s="79">
        <v>2011</v>
      </c>
      <c r="L15" s="80">
        <v>0.114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0.1698445999603401</v>
      </c>
      <c r="F16" s="80">
        <v>9.1262540722505489E-2</v>
      </c>
      <c r="G16" s="172"/>
      <c r="H16" s="173"/>
      <c r="I16" s="83"/>
      <c r="J16" s="3"/>
      <c r="K16" s="79">
        <v>2012</v>
      </c>
      <c r="L16" s="80">
        <v>0.12390000000000001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0.17501106445205519</v>
      </c>
      <c r="F17" s="80">
        <v>0.10922347052543029</v>
      </c>
      <c r="G17" s="3"/>
      <c r="H17" s="3"/>
      <c r="I17" s="3"/>
      <c r="J17" s="3"/>
      <c r="K17" s="79">
        <v>2013</v>
      </c>
      <c r="L17" s="80">
        <v>0.14069999999999999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0.18101579375584576</v>
      </c>
      <c r="F18" s="80">
        <v>0.12679417996703415</v>
      </c>
      <c r="G18" s="3"/>
      <c r="H18" s="3"/>
      <c r="I18" s="3"/>
      <c r="J18" s="3"/>
      <c r="K18" s="79">
        <v>2014</v>
      </c>
      <c r="L18" s="80">
        <v>0.15629999999999999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0.18439755644722119</v>
      </c>
      <c r="F19" s="80">
        <v>0.15953054238910433</v>
      </c>
      <c r="G19" s="3"/>
      <c r="H19" s="3"/>
      <c r="I19" s="3"/>
      <c r="J19" s="3"/>
      <c r="K19" s="79">
        <v>2015</v>
      </c>
      <c r="L19" s="80">
        <v>0.16510000000000002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9.5425706143018665E-2</v>
      </c>
      <c r="F20" s="80">
        <v>8.3702109035865072E-2</v>
      </c>
      <c r="G20" s="3"/>
      <c r="H20" s="3"/>
      <c r="I20" s="3"/>
      <c r="J20" s="3"/>
      <c r="K20" s="79">
        <v>2016</v>
      </c>
      <c r="L20" s="80">
        <v>0.18739999999999998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G27" s="162" t="s">
        <v>65</v>
      </c>
      <c r="H27" s="162"/>
      <c r="I27" s="162"/>
      <c r="J27" s="162"/>
      <c r="K27" s="162"/>
      <c r="N27" s="35"/>
      <c r="O27" s="35"/>
      <c r="P27" s="36"/>
    </row>
    <row r="28" spans="2:16" x14ac:dyDescent="0.25">
      <c r="B28" s="34"/>
      <c r="C28" s="125" t="s">
        <v>61</v>
      </c>
      <c r="D28" s="125" t="s">
        <v>60</v>
      </c>
      <c r="E28" s="125" t="s">
        <v>1</v>
      </c>
      <c r="G28" s="125" t="s">
        <v>61</v>
      </c>
      <c r="H28" s="125" t="s">
        <v>60</v>
      </c>
      <c r="I28" s="125" t="s">
        <v>62</v>
      </c>
      <c r="J28" s="125" t="s">
        <v>1</v>
      </c>
      <c r="K28" s="125" t="s">
        <v>63</v>
      </c>
      <c r="M28" s="125" t="s">
        <v>67</v>
      </c>
      <c r="N28" s="125" t="s">
        <v>68</v>
      </c>
      <c r="O28" s="35"/>
      <c r="P28" s="36"/>
    </row>
    <row r="29" spans="2:16" x14ac:dyDescent="0.25">
      <c r="B29" s="34"/>
      <c r="C29" s="73">
        <v>42552</v>
      </c>
      <c r="D29" s="19">
        <v>188.42505008000001</v>
      </c>
      <c r="E29" s="19">
        <v>668.86345497000002</v>
      </c>
      <c r="G29" s="73">
        <v>40725</v>
      </c>
      <c r="H29" s="19">
        <v>72.782479999999993</v>
      </c>
      <c r="I29" s="21">
        <f>+H29/G42-1</f>
        <v>0.13220002331060998</v>
      </c>
      <c r="J29" s="19">
        <v>299.28755999999998</v>
      </c>
      <c r="K29" s="21">
        <f>+J29/H42-1</f>
        <v>0.16757850215660075</v>
      </c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195.98219423000003</v>
      </c>
      <c r="E30" s="19">
        <v>781.85175331999994</v>
      </c>
      <c r="G30" s="73">
        <v>40878</v>
      </c>
      <c r="H30" s="19">
        <v>80.616199139999992</v>
      </c>
      <c r="I30" s="21">
        <f t="shared" ref="I30:I40" si="0">+H30/H29-1</f>
        <v>0.10763193477331368</v>
      </c>
      <c r="J30" s="19">
        <v>329.86322584000004</v>
      </c>
      <c r="K30" s="21">
        <f t="shared" ref="K30:K41" si="1">+J30/J29-1</f>
        <v>0.10216149926178031</v>
      </c>
      <c r="M30" s="19">
        <v>2177.297</v>
      </c>
      <c r="N30" s="21">
        <f>+H30/M30</f>
        <v>3.7025816477954082E-2</v>
      </c>
      <c r="O30" s="35"/>
      <c r="P30" s="36"/>
    </row>
    <row r="31" spans="2:16" x14ac:dyDescent="0.25">
      <c r="B31" s="34"/>
      <c r="C31" s="73">
        <v>42614</v>
      </c>
      <c r="D31" s="19">
        <v>200.75011292999997</v>
      </c>
      <c r="E31" s="19">
        <v>798.64803161000009</v>
      </c>
      <c r="G31" s="73">
        <v>41091</v>
      </c>
      <c r="H31" s="19">
        <v>92.35060055999999</v>
      </c>
      <c r="I31" s="21">
        <f t="shared" si="0"/>
        <v>0.14555885225526155</v>
      </c>
      <c r="J31" s="19">
        <v>361.03292012000003</v>
      </c>
      <c r="K31" s="21">
        <f t="shared" si="1"/>
        <v>9.4492783184988438E-2</v>
      </c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207.13893161999999</v>
      </c>
      <c r="E32" s="19">
        <v>811.89421278999998</v>
      </c>
      <c r="G32" s="73">
        <v>41244</v>
      </c>
      <c r="H32" s="19">
        <v>99.082769210000009</v>
      </c>
      <c r="I32" s="21">
        <f t="shared" si="0"/>
        <v>7.289794120641524E-2</v>
      </c>
      <c r="J32" s="19">
        <v>404.71650972999998</v>
      </c>
      <c r="K32" s="21">
        <f t="shared" si="1"/>
        <v>0.12099613961929134</v>
      </c>
      <c r="M32" s="19">
        <v>2531.5239999999999</v>
      </c>
      <c r="N32" s="21">
        <f>+H32/M32</f>
        <v>3.9139573320260843E-2</v>
      </c>
      <c r="O32" s="35"/>
      <c r="P32" s="36"/>
    </row>
    <row r="33" spans="2:16" x14ac:dyDescent="0.25">
      <c r="B33" s="34"/>
      <c r="C33" s="73">
        <v>42675</v>
      </c>
      <c r="D33" s="19">
        <v>210.28419067000002</v>
      </c>
      <c r="E33" s="19">
        <v>818.38515329000006</v>
      </c>
      <c r="G33" s="73">
        <v>41456</v>
      </c>
      <c r="H33" s="19">
        <v>121.64378078999998</v>
      </c>
      <c r="I33" s="21">
        <f t="shared" si="0"/>
        <v>0.22769863781444433</v>
      </c>
      <c r="J33" s="19">
        <v>452.57147393000008</v>
      </c>
      <c r="K33" s="21">
        <f t="shared" si="1"/>
        <v>0.11824317281231189</v>
      </c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210.28419067000002</v>
      </c>
      <c r="E34" s="19">
        <v>818.38515329000006</v>
      </c>
      <c r="G34" s="73">
        <v>41609</v>
      </c>
      <c r="H34" s="19">
        <v>130.39403416000002</v>
      </c>
      <c r="I34" s="21">
        <f t="shared" si="0"/>
        <v>7.1933421611632298E-2</v>
      </c>
      <c r="J34" s="19">
        <v>492.9748117900001</v>
      </c>
      <c r="K34" s="21">
        <f t="shared" si="1"/>
        <v>8.9275043142134303E-2</v>
      </c>
      <c r="M34" s="19">
        <v>2984.9630000000002</v>
      </c>
      <c r="N34" s="21">
        <f>+H34/M34</f>
        <v>4.368363499313057E-2</v>
      </c>
      <c r="O34" s="35"/>
      <c r="P34" s="36"/>
    </row>
    <row r="35" spans="2:16" x14ac:dyDescent="0.25">
      <c r="B35" s="34"/>
      <c r="C35" s="73">
        <v>42736</v>
      </c>
      <c r="D35" s="19">
        <v>210.73722556000001</v>
      </c>
      <c r="E35" s="19">
        <v>729.17722401999981</v>
      </c>
      <c r="G35" s="73">
        <v>41821</v>
      </c>
      <c r="H35" s="19">
        <v>141.14758699999999</v>
      </c>
      <c r="I35" s="21">
        <f t="shared" si="0"/>
        <v>8.2469669024924919E-2</v>
      </c>
      <c r="J35" s="19">
        <v>531.97494747999997</v>
      </c>
      <c r="K35" s="21">
        <f t="shared" si="1"/>
        <v>7.911182226205371E-2</v>
      </c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214.19256123999997</v>
      </c>
      <c r="E36" s="19">
        <v>741.21153487999993</v>
      </c>
      <c r="G36" s="73">
        <v>41974</v>
      </c>
      <c r="H36" s="19">
        <v>150.47380102000005</v>
      </c>
      <c r="I36" s="21">
        <f t="shared" si="0"/>
        <v>6.6074200900083868E-2</v>
      </c>
      <c r="J36" s="19">
        <v>560.57182607000004</v>
      </c>
      <c r="K36" s="21">
        <f t="shared" si="1"/>
        <v>5.3756062621868494E-2</v>
      </c>
      <c r="M36" s="19">
        <v>3265.1979999999999</v>
      </c>
      <c r="N36" s="21">
        <f>+H36/M36</f>
        <v>4.6084127523047622E-2</v>
      </c>
      <c r="O36" s="35"/>
      <c r="P36" s="36"/>
    </row>
    <row r="37" spans="2:16" x14ac:dyDescent="0.25">
      <c r="B37" s="34"/>
      <c r="C37" s="73">
        <v>42795</v>
      </c>
      <c r="D37" s="19">
        <v>217.17592436000004</v>
      </c>
      <c r="E37" s="19">
        <v>752.93708161000006</v>
      </c>
      <c r="G37" s="73">
        <v>42186</v>
      </c>
      <c r="H37" s="19">
        <v>163.69724229999997</v>
      </c>
      <c r="I37" s="21">
        <f t="shared" si="0"/>
        <v>8.7878695097509674E-2</v>
      </c>
      <c r="J37" s="19">
        <v>584.37928869000007</v>
      </c>
      <c r="K37" s="21">
        <f t="shared" si="1"/>
        <v>4.2469959268033541E-2</v>
      </c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221.47371723000001</v>
      </c>
      <c r="E38" s="19">
        <v>765.13450967000006</v>
      </c>
      <c r="G38" s="73">
        <v>42339</v>
      </c>
      <c r="H38" s="19">
        <v>180.72693752999999</v>
      </c>
      <c r="I38" s="21">
        <f t="shared" si="0"/>
        <v>0.10403165618874954</v>
      </c>
      <c r="J38" s="19">
        <v>620.92458805000001</v>
      </c>
      <c r="K38" s="21">
        <f t="shared" si="1"/>
        <v>6.2536951714909916E-2</v>
      </c>
      <c r="M38" s="19">
        <v>3545.9229999999998</v>
      </c>
      <c r="N38" s="21">
        <f>+H38/M38</f>
        <v>5.0967530183255533E-2</v>
      </c>
      <c r="O38" s="35"/>
      <c r="P38" s="36"/>
    </row>
    <row r="39" spans="2:16" x14ac:dyDescent="0.25">
      <c r="B39" s="34"/>
      <c r="C39" s="73">
        <v>42856</v>
      </c>
      <c r="D39" s="19">
        <v>226.91233697000001</v>
      </c>
      <c r="E39" s="19">
        <v>780.22155238000005</v>
      </c>
      <c r="G39" s="73">
        <v>42552</v>
      </c>
      <c r="H39" s="19">
        <v>188.42505008000001</v>
      </c>
      <c r="I39" s="21">
        <f t="shared" si="0"/>
        <v>4.2595269168007377E-2</v>
      </c>
      <c r="J39" s="19">
        <v>668.86345497000002</v>
      </c>
      <c r="K39" s="21">
        <f t="shared" si="1"/>
        <v>7.7205618592993686E-2</v>
      </c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227.74982706000003</v>
      </c>
      <c r="E40" s="19">
        <v>782.97430402000009</v>
      </c>
      <c r="G40" s="73">
        <v>42705</v>
      </c>
      <c r="H40" s="19">
        <v>210.28419067000002</v>
      </c>
      <c r="I40" s="21">
        <f t="shared" si="0"/>
        <v>0.11600973745645415</v>
      </c>
      <c r="J40" s="19">
        <v>818.38515329000006</v>
      </c>
      <c r="K40" s="21">
        <f t="shared" si="1"/>
        <v>0.22354592287704889</v>
      </c>
      <c r="L40" s="35"/>
      <c r="M40" s="19">
        <v>7722.0829999999996</v>
      </c>
      <c r="N40" s="21">
        <f>+H40/M40</f>
        <v>2.7231537225124364E-2</v>
      </c>
      <c r="O40" s="35"/>
      <c r="P40" s="36"/>
    </row>
    <row r="41" spans="2:16" x14ac:dyDescent="0.25">
      <c r="B41" s="34"/>
      <c r="C41" s="73">
        <v>42917</v>
      </c>
      <c r="D41" s="19">
        <v>230.99606224000001</v>
      </c>
      <c r="E41" s="19">
        <v>787.9680522000001</v>
      </c>
      <c r="G41" s="73">
        <v>42917</v>
      </c>
      <c r="H41" s="19">
        <v>230.99606224000001</v>
      </c>
      <c r="I41" s="21">
        <f>+H41/H40-1</f>
        <v>9.8494668115603812E-2</v>
      </c>
      <c r="J41" s="19">
        <v>787.9680522000001</v>
      </c>
      <c r="K41" s="21">
        <f t="shared" si="1"/>
        <v>-3.7167220064684425E-2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64.284118089999993</v>
      </c>
      <c r="H42" s="75">
        <v>256.33185215999998</v>
      </c>
      <c r="I42" s="87">
        <f>+(H41/H29)^(1/6)-1</f>
        <v>0.21226143053644986</v>
      </c>
      <c r="J42" s="75"/>
      <c r="K42" s="87">
        <f>+(J41/J29)^(1/6)-1</f>
        <v>0.17508691604913396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5"/>
      <c r="O45" s="35"/>
      <c r="P45" s="36"/>
    </row>
    <row r="46" spans="2:16" x14ac:dyDescent="0.25">
      <c r="B46" s="16"/>
      <c r="C46" s="17"/>
      <c r="D46" s="161" t="s">
        <v>29</v>
      </c>
      <c r="E46" s="161"/>
      <c r="F46" s="161"/>
      <c r="G46" s="161"/>
      <c r="H46" s="161"/>
      <c r="I46" s="161"/>
      <c r="J46" s="161"/>
      <c r="K46" s="161"/>
      <c r="L46" s="17"/>
      <c r="M46" s="17"/>
      <c r="N46" s="35"/>
      <c r="O46" s="35"/>
      <c r="P46" s="36"/>
    </row>
    <row r="47" spans="2:16" x14ac:dyDescent="0.25">
      <c r="B47" s="16"/>
      <c r="C47" s="17"/>
      <c r="D47" s="174" t="s">
        <v>94</v>
      </c>
      <c r="E47" s="174"/>
      <c r="F47" s="174"/>
      <c r="G47" s="174"/>
      <c r="H47" s="174"/>
      <c r="I47" s="174"/>
      <c r="J47" s="174"/>
      <c r="K47" s="174"/>
      <c r="L47" s="17"/>
      <c r="M47" s="17"/>
      <c r="N47" s="35"/>
      <c r="O47" s="35"/>
      <c r="P47" s="36"/>
    </row>
    <row r="48" spans="2:16" ht="48" x14ac:dyDescent="0.25">
      <c r="B48" s="16"/>
      <c r="C48" s="17"/>
      <c r="D48" s="167" t="s">
        <v>28</v>
      </c>
      <c r="E48" s="167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L48" s="3"/>
      <c r="M48" s="18" t="s">
        <v>10</v>
      </c>
      <c r="N48" s="35"/>
      <c r="O48" s="35"/>
      <c r="P48" s="36"/>
    </row>
    <row r="49" spans="2:16" x14ac:dyDescent="0.25">
      <c r="B49" s="16"/>
      <c r="C49" s="17"/>
      <c r="D49" s="160" t="s">
        <v>21</v>
      </c>
      <c r="E49" s="160"/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0</v>
      </c>
      <c r="L49" s="3"/>
      <c r="M49" s="21">
        <f>+K49/K$56</f>
        <v>0</v>
      </c>
      <c r="N49" s="35"/>
      <c r="O49" s="35"/>
      <c r="P49" s="36"/>
    </row>
    <row r="50" spans="2:16" x14ac:dyDescent="0.25">
      <c r="B50" s="22"/>
      <c r="C50" s="23"/>
      <c r="D50" s="160" t="s">
        <v>22</v>
      </c>
      <c r="E50" s="160"/>
      <c r="F50" s="19">
        <v>0</v>
      </c>
      <c r="G50" s="19">
        <v>2.1519138999999998</v>
      </c>
      <c r="H50" s="19">
        <v>0</v>
      </c>
      <c r="I50" s="19">
        <v>0</v>
      </c>
      <c r="J50" s="19">
        <v>0</v>
      </c>
      <c r="K50" s="20">
        <f t="shared" si="2"/>
        <v>2.1519138999999998</v>
      </c>
      <c r="L50" s="3"/>
      <c r="M50" s="21">
        <f t="shared" ref="M50:M56" si="3">+K50/K$56</f>
        <v>2.7309659243060355E-3</v>
      </c>
      <c r="N50" s="42"/>
      <c r="O50" s="42"/>
      <c r="P50" s="43"/>
    </row>
    <row r="51" spans="2:16" x14ac:dyDescent="0.25">
      <c r="B51" s="16"/>
      <c r="C51" s="3"/>
      <c r="D51" s="160" t="s">
        <v>23</v>
      </c>
      <c r="E51" s="160"/>
      <c r="F51" s="19">
        <v>57.226992920000001</v>
      </c>
      <c r="G51" s="19">
        <v>39.126366500000003</v>
      </c>
      <c r="H51" s="19">
        <v>0</v>
      </c>
      <c r="I51" s="19">
        <v>0</v>
      </c>
      <c r="J51" s="19">
        <v>1.5446159899999998</v>
      </c>
      <c r="K51" s="20">
        <f t="shared" si="2"/>
        <v>97.897975410000001</v>
      </c>
      <c r="L51" s="3"/>
      <c r="M51" s="21">
        <f t="shared" si="3"/>
        <v>0.12424104649505736</v>
      </c>
      <c r="N51" s="3"/>
      <c r="O51" s="3"/>
      <c r="P51" s="11"/>
    </row>
    <row r="52" spans="2:16" x14ac:dyDescent="0.25">
      <c r="B52" s="16"/>
      <c r="C52" s="3"/>
      <c r="D52" s="160" t="s">
        <v>24</v>
      </c>
      <c r="E52" s="160"/>
      <c r="F52" s="19">
        <v>72.78480771000001</v>
      </c>
      <c r="G52" s="19">
        <v>162.85967248000003</v>
      </c>
      <c r="H52" s="19">
        <v>1.1713676300000002</v>
      </c>
      <c r="I52" s="19">
        <v>0</v>
      </c>
      <c r="J52" s="19">
        <v>58.957693699999993</v>
      </c>
      <c r="K52" s="20">
        <f t="shared" si="2"/>
        <v>295.77354151999998</v>
      </c>
      <c r="L52" s="3"/>
      <c r="M52" s="21">
        <f t="shared" si="3"/>
        <v>0.37536235218446073</v>
      </c>
      <c r="N52" s="3"/>
      <c r="O52" s="3"/>
      <c r="P52" s="11"/>
    </row>
    <row r="53" spans="2:16" x14ac:dyDescent="0.25">
      <c r="B53" s="16"/>
      <c r="C53" s="3"/>
      <c r="D53" s="160" t="s">
        <v>25</v>
      </c>
      <c r="E53" s="160"/>
      <c r="F53" s="19">
        <v>14.89808944</v>
      </c>
      <c r="G53" s="19">
        <v>63.254108709999997</v>
      </c>
      <c r="H53" s="19">
        <v>4.6844724299999996</v>
      </c>
      <c r="I53" s="19">
        <v>0</v>
      </c>
      <c r="J53" s="19">
        <v>32.579815519999997</v>
      </c>
      <c r="K53" s="20">
        <f t="shared" si="2"/>
        <v>115.4164861</v>
      </c>
      <c r="L53" s="3"/>
      <c r="M53" s="21">
        <f t="shared" si="3"/>
        <v>0.14647356041626072</v>
      </c>
      <c r="N53" s="3"/>
      <c r="O53" s="3"/>
      <c r="P53" s="11"/>
    </row>
    <row r="54" spans="2:16" x14ac:dyDescent="0.25">
      <c r="B54" s="16"/>
      <c r="C54" s="3"/>
      <c r="D54" s="160" t="s">
        <v>26</v>
      </c>
      <c r="E54" s="160"/>
      <c r="F54" s="19">
        <v>47.479602870000001</v>
      </c>
      <c r="G54" s="19">
        <v>143.24424261999999</v>
      </c>
      <c r="H54" s="19">
        <v>0.96450016000000005</v>
      </c>
      <c r="I54" s="19">
        <v>0.16374585</v>
      </c>
      <c r="J54" s="19">
        <v>39.143970740000007</v>
      </c>
      <c r="K54" s="20">
        <f t="shared" si="2"/>
        <v>230.99606224000001</v>
      </c>
      <c r="L54" s="3"/>
      <c r="M54" s="21">
        <f t="shared" si="3"/>
        <v>0.29315409627974254</v>
      </c>
      <c r="N54" s="3"/>
      <c r="O54" s="3"/>
      <c r="P54" s="11"/>
    </row>
    <row r="55" spans="2:16" x14ac:dyDescent="0.25">
      <c r="B55" s="16"/>
      <c r="C55" s="3"/>
      <c r="D55" s="160" t="s">
        <v>27</v>
      </c>
      <c r="E55" s="160"/>
      <c r="F55" s="19">
        <v>18.472572250000002</v>
      </c>
      <c r="G55" s="19">
        <v>27.2117386</v>
      </c>
      <c r="H55" s="19">
        <v>0</v>
      </c>
      <c r="I55" s="19">
        <v>0</v>
      </c>
      <c r="J55" s="19">
        <v>4.7762180000000001E-2</v>
      </c>
      <c r="K55" s="20">
        <f t="shared" si="2"/>
        <v>45.732073030000002</v>
      </c>
      <c r="L55" s="3"/>
      <c r="M55" s="21">
        <f t="shared" si="3"/>
        <v>5.803797870017248E-2</v>
      </c>
      <c r="N55" s="3"/>
      <c r="O55" s="3"/>
      <c r="P55" s="11"/>
    </row>
    <row r="56" spans="2:16" x14ac:dyDescent="0.25">
      <c r="B56" s="16"/>
      <c r="C56" s="3"/>
      <c r="D56" s="160" t="s">
        <v>20</v>
      </c>
      <c r="E56" s="160"/>
      <c r="F56" s="20">
        <f t="shared" ref="F56:K56" si="4">SUM(F49:F55)</f>
        <v>210.86206519000004</v>
      </c>
      <c r="G56" s="20">
        <f t="shared" si="4"/>
        <v>437.84804281000004</v>
      </c>
      <c r="H56" s="20">
        <f t="shared" si="4"/>
        <v>6.8203402200000003</v>
      </c>
      <c r="I56" s="20">
        <f t="shared" si="4"/>
        <v>0.16374585</v>
      </c>
      <c r="J56" s="20">
        <f t="shared" si="4"/>
        <v>132.27385813000001</v>
      </c>
      <c r="K56" s="20">
        <f t="shared" si="4"/>
        <v>787.9680522000001</v>
      </c>
      <c r="L56" s="48"/>
      <c r="M56" s="24">
        <f t="shared" si="3"/>
        <v>1</v>
      </c>
      <c r="N56" s="3"/>
      <c r="O56" s="3"/>
      <c r="P56" s="11"/>
    </row>
    <row r="57" spans="2:16" x14ac:dyDescent="0.25">
      <c r="B57" s="16"/>
      <c r="C57" s="3"/>
      <c r="D57" s="3"/>
      <c r="E57" s="17"/>
      <c r="F57" s="57"/>
      <c r="G57" s="17"/>
      <c r="H57" s="17"/>
      <c r="I57" s="3"/>
      <c r="J57" s="3"/>
      <c r="K57" s="3"/>
      <c r="L57" s="3"/>
      <c r="M57" s="3"/>
      <c r="N57" s="3"/>
      <c r="O57" s="3"/>
      <c r="P57" s="11"/>
    </row>
    <row r="58" spans="2:16" x14ac:dyDescent="0.25">
      <c r="B58" s="16"/>
      <c r="C58" s="3"/>
      <c r="D58" s="3"/>
      <c r="E58" s="17"/>
      <c r="F58" s="57"/>
      <c r="G58" s="17"/>
      <c r="H58" s="17"/>
      <c r="I58" s="3"/>
      <c r="J58" s="3"/>
      <c r="K58" s="3"/>
      <c r="L58" s="3"/>
      <c r="M58" s="3"/>
      <c r="N58" s="3"/>
      <c r="O58" s="3"/>
      <c r="P58" s="11"/>
    </row>
    <row r="59" spans="2:16" x14ac:dyDescent="0.25">
      <c r="B59" s="16"/>
      <c r="C59" s="3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3"/>
      <c r="O59" s="3"/>
      <c r="P59" s="11"/>
    </row>
    <row r="60" spans="2:16" x14ac:dyDescent="0.25">
      <c r="B60" s="16"/>
      <c r="C60" s="3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N60" s="3"/>
      <c r="O60" s="3"/>
      <c r="P60" s="11"/>
    </row>
    <row r="61" spans="2:16" x14ac:dyDescent="0.25">
      <c r="B61" s="16"/>
      <c r="C61" s="3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3"/>
      <c r="O61" s="3"/>
      <c r="P61" s="11"/>
    </row>
    <row r="62" spans="2:16" x14ac:dyDescent="0.25">
      <c r="B62" s="16"/>
      <c r="C62" s="3"/>
      <c r="D62" s="166" t="s">
        <v>21</v>
      </c>
      <c r="E62" s="166"/>
      <c r="F62" s="19">
        <v>5.6359999999999996E-5</v>
      </c>
      <c r="G62" s="19">
        <v>4.6319999999999997E-5</v>
      </c>
      <c r="H62" s="19">
        <v>4.5509999999999996E-5</v>
      </c>
      <c r="I62" s="19">
        <v>7.5619999999999998E-5</v>
      </c>
      <c r="J62" s="19">
        <v>0</v>
      </c>
      <c r="K62" s="19">
        <v>0</v>
      </c>
      <c r="L62" s="53">
        <f>+IFERROR(K62/J62-1,0)</f>
        <v>0</v>
      </c>
      <c r="M62" s="128">
        <f>+K62-J62</f>
        <v>0</v>
      </c>
      <c r="N62" s="3"/>
      <c r="O62" s="3"/>
      <c r="P62" s="11"/>
    </row>
    <row r="63" spans="2:16" x14ac:dyDescent="0.25">
      <c r="B63" s="16"/>
      <c r="C63" s="3"/>
      <c r="D63" s="160" t="s">
        <v>22</v>
      </c>
      <c r="E63" s="160"/>
      <c r="F63" s="19">
        <v>0</v>
      </c>
      <c r="G63" s="19">
        <v>3.7762927200000003</v>
      </c>
      <c r="H63" s="19">
        <v>5.8059544299999999</v>
      </c>
      <c r="I63" s="19">
        <v>5.5279621199999998</v>
      </c>
      <c r="J63" s="19">
        <v>3.7865194799999999</v>
      </c>
      <c r="K63" s="19">
        <v>2.1519138999999998</v>
      </c>
      <c r="L63" s="53">
        <f t="shared" ref="L63:L69" si="5">+IFERROR(K63/J63-1,0)</f>
        <v>-0.43169078850216303</v>
      </c>
      <c r="M63" s="128">
        <f t="shared" ref="M63:M69" si="6">+K63-J63</f>
        <v>-1.6346055800000001</v>
      </c>
      <c r="N63" s="3"/>
      <c r="O63" s="3"/>
      <c r="P63" s="11"/>
    </row>
    <row r="64" spans="2:16" x14ac:dyDescent="0.25">
      <c r="B64" s="16"/>
      <c r="C64" s="3"/>
      <c r="D64" s="160" t="s">
        <v>23</v>
      </c>
      <c r="E64" s="160"/>
      <c r="F64" s="19">
        <v>32.484582340000003</v>
      </c>
      <c r="G64" s="19">
        <v>40.381648009999999</v>
      </c>
      <c r="H64" s="19">
        <v>55.242448280000005</v>
      </c>
      <c r="I64" s="19">
        <v>62.547252909999997</v>
      </c>
      <c r="J64" s="19">
        <v>76.307213520000005</v>
      </c>
      <c r="K64" s="19">
        <v>97.897975410000015</v>
      </c>
      <c r="L64" s="53">
        <f t="shared" si="5"/>
        <v>0.28294522750907558</v>
      </c>
      <c r="M64" s="128">
        <f t="shared" si="6"/>
        <v>21.59076189000001</v>
      </c>
      <c r="N64" s="3"/>
      <c r="O64" s="3"/>
      <c r="P64" s="11"/>
    </row>
    <row r="65" spans="2:16" x14ac:dyDescent="0.25">
      <c r="B65" s="16"/>
      <c r="C65" s="3"/>
      <c r="D65" s="160" t="s">
        <v>24</v>
      </c>
      <c r="E65" s="160"/>
      <c r="F65" s="19">
        <v>133.39290916000002</v>
      </c>
      <c r="G65" s="19">
        <v>173.04832847000003</v>
      </c>
      <c r="H65" s="19">
        <v>210.76497483999995</v>
      </c>
      <c r="I65" s="19">
        <v>229.34018940000004</v>
      </c>
      <c r="J65" s="19">
        <v>254.79418914000001</v>
      </c>
      <c r="K65" s="19">
        <v>295.77354152000004</v>
      </c>
      <c r="L65" s="53">
        <f t="shared" si="5"/>
        <v>0.16083315133016396</v>
      </c>
      <c r="M65" s="128">
        <f t="shared" si="6"/>
        <v>40.979352380000023</v>
      </c>
      <c r="N65" s="3"/>
      <c r="O65" s="3"/>
      <c r="P65" s="11"/>
    </row>
    <row r="66" spans="2:16" x14ac:dyDescent="0.25">
      <c r="B66" s="16"/>
      <c r="C66" s="3"/>
      <c r="D66" s="160" t="s">
        <v>25</v>
      </c>
      <c r="E66" s="160"/>
      <c r="F66" s="19">
        <v>78.38113451000001</v>
      </c>
      <c r="G66" s="19">
        <v>87.686387940000031</v>
      </c>
      <c r="H66" s="19">
        <v>90.016566420000018</v>
      </c>
      <c r="I66" s="19">
        <v>89.060663350000013</v>
      </c>
      <c r="J66" s="19">
        <v>103.29783646</v>
      </c>
      <c r="K66" s="19">
        <v>115.4164861</v>
      </c>
      <c r="L66" s="53">
        <f t="shared" si="5"/>
        <v>0.11731755528774035</v>
      </c>
      <c r="M66" s="128">
        <f t="shared" si="6"/>
        <v>12.118649640000001</v>
      </c>
      <c r="N66" s="3"/>
      <c r="O66" s="3"/>
      <c r="P66" s="11"/>
    </row>
    <row r="67" spans="2:16" x14ac:dyDescent="0.25">
      <c r="B67" s="16"/>
      <c r="C67" s="3"/>
      <c r="D67" s="160" t="s">
        <v>26</v>
      </c>
      <c r="E67" s="160"/>
      <c r="F67" s="129">
        <v>92.35060055999999</v>
      </c>
      <c r="G67" s="129">
        <v>121.64378078999998</v>
      </c>
      <c r="H67" s="129">
        <v>141.14758699999999</v>
      </c>
      <c r="I67" s="129">
        <v>163.69724229999997</v>
      </c>
      <c r="J67" s="129">
        <v>188.42505008000001</v>
      </c>
      <c r="K67" s="129">
        <v>230.99606224000001</v>
      </c>
      <c r="L67" s="130">
        <f t="shared" si="5"/>
        <v>0.22593074616100961</v>
      </c>
      <c r="M67" s="131">
        <f t="shared" si="6"/>
        <v>42.571012160000009</v>
      </c>
      <c r="N67" s="3"/>
      <c r="O67" s="3"/>
      <c r="P67" s="11"/>
    </row>
    <row r="68" spans="2:16" x14ac:dyDescent="0.25">
      <c r="B68" s="16"/>
      <c r="C68" s="3"/>
      <c r="D68" s="160" t="s">
        <v>27</v>
      </c>
      <c r="E68" s="160"/>
      <c r="F68" s="19">
        <v>24.423637190000001</v>
      </c>
      <c r="G68" s="19">
        <v>26.034989679999999</v>
      </c>
      <c r="H68" s="19">
        <v>28.997371000000001</v>
      </c>
      <c r="I68" s="19">
        <v>34.205902990000006</v>
      </c>
      <c r="J68" s="19">
        <v>42.252646289999994</v>
      </c>
      <c r="K68" s="19">
        <v>45.732073030000002</v>
      </c>
      <c r="L68" s="53">
        <f t="shared" si="5"/>
        <v>8.2348137821215861E-2</v>
      </c>
      <c r="M68" s="128">
        <f t="shared" si="6"/>
        <v>3.4794267400000081</v>
      </c>
      <c r="N68" s="3"/>
      <c r="O68" s="3"/>
      <c r="P68" s="11"/>
    </row>
    <row r="69" spans="2:16" x14ac:dyDescent="0.25">
      <c r="B69" s="16"/>
      <c r="C69" s="3"/>
      <c r="D69" s="160" t="s">
        <v>20</v>
      </c>
      <c r="E69" s="160"/>
      <c r="F69" s="19">
        <f t="shared" ref="F69:J69" si="7">SUM(F62:F68)</f>
        <v>361.03292012000003</v>
      </c>
      <c r="G69" s="19">
        <f t="shared" si="7"/>
        <v>452.57147393000008</v>
      </c>
      <c r="H69" s="19">
        <f t="shared" si="7"/>
        <v>531.97494747999997</v>
      </c>
      <c r="I69" s="19">
        <f t="shared" si="7"/>
        <v>584.37928869000007</v>
      </c>
      <c r="J69" s="19">
        <f t="shared" si="7"/>
        <v>668.86345497000002</v>
      </c>
      <c r="K69" s="19">
        <f>SUM(K62:K68)</f>
        <v>787.9680522000001</v>
      </c>
      <c r="L69" s="53">
        <f t="shared" si="5"/>
        <v>0.17807012230223007</v>
      </c>
      <c r="M69" s="128">
        <f t="shared" si="6"/>
        <v>119.10459723000008</v>
      </c>
      <c r="N69" s="3"/>
      <c r="O69" s="3"/>
      <c r="P69" s="11"/>
    </row>
    <row r="70" spans="2:16" x14ac:dyDescent="0.25">
      <c r="B70" s="16"/>
      <c r="C70" s="17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7"/>
      <c r="O70" s="17"/>
      <c r="P70" s="11"/>
    </row>
    <row r="71" spans="2:16" x14ac:dyDescent="0.25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1"/>
    </row>
    <row r="72" spans="2:16" x14ac:dyDescent="0.25">
      <c r="B72" s="16"/>
      <c r="C72" s="17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7"/>
      <c r="O72" s="17"/>
      <c r="P72" s="11"/>
    </row>
    <row r="73" spans="2:16" x14ac:dyDescent="0.25">
      <c r="B73" s="16"/>
      <c r="C73" s="17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17"/>
      <c r="O73" s="17"/>
      <c r="P73" s="11"/>
    </row>
    <row r="74" spans="2:16" x14ac:dyDescent="0.25">
      <c r="B74" s="16"/>
      <c r="C74" s="17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17"/>
      <c r="O74" s="17"/>
      <c r="P74" s="11"/>
    </row>
    <row r="75" spans="2:16" x14ac:dyDescent="0.25">
      <c r="B75" s="16"/>
      <c r="C75" s="17"/>
      <c r="D75" s="47" t="s">
        <v>13</v>
      </c>
      <c r="E75" s="56"/>
      <c r="F75" s="19">
        <v>14.572971579999999</v>
      </c>
      <c r="G75" s="19">
        <v>27.607219619999999</v>
      </c>
      <c r="H75" s="19">
        <v>31.240152070000001</v>
      </c>
      <c r="I75" s="19">
        <v>41.418025049999997</v>
      </c>
      <c r="J75" s="19">
        <v>38.184700960000001</v>
      </c>
      <c r="K75" s="19">
        <v>47.479602870000001</v>
      </c>
      <c r="L75" s="53">
        <f>+IFERROR(K75/J75-1,0)</f>
        <v>0.24341952866769279</v>
      </c>
      <c r="M75" s="54">
        <f>+K75-J75</f>
        <v>9.2949019100000001</v>
      </c>
      <c r="N75" s="17"/>
      <c r="O75" s="17"/>
      <c r="P75" s="11"/>
    </row>
    <row r="76" spans="2:16" x14ac:dyDescent="0.25">
      <c r="B76" s="16"/>
      <c r="C76" s="17"/>
      <c r="D76" s="47" t="s">
        <v>15</v>
      </c>
      <c r="E76" s="56"/>
      <c r="F76" s="19">
        <v>61.089756780000002</v>
      </c>
      <c r="G76" s="19">
        <v>75.332051219999997</v>
      </c>
      <c r="H76" s="19">
        <v>86.725382260000003</v>
      </c>
      <c r="I76" s="19">
        <v>95.960699380000008</v>
      </c>
      <c r="J76" s="19">
        <v>116.06414397000002</v>
      </c>
      <c r="K76" s="19">
        <v>143.24424261999999</v>
      </c>
      <c r="L76" s="53">
        <f t="shared" ref="L76:L80" si="8">+IFERROR(K76/J76-1,0)</f>
        <v>0.23418170091381052</v>
      </c>
      <c r="M76" s="54">
        <f t="shared" ref="M76:M80" si="9">+K76-J76</f>
        <v>27.180098649999977</v>
      </c>
      <c r="N76" s="17"/>
      <c r="O76" s="17"/>
      <c r="P76" s="11"/>
    </row>
    <row r="77" spans="2:16" x14ac:dyDescent="0.25">
      <c r="B77" s="16"/>
      <c r="C77" s="17"/>
      <c r="D77" s="47" t="s">
        <v>16</v>
      </c>
      <c r="E77" s="56"/>
      <c r="F77" s="19">
        <v>10.451395609999999</v>
      </c>
      <c r="G77" s="19">
        <v>10.027833929999998</v>
      </c>
      <c r="H77" s="19">
        <v>9.5287236200000009</v>
      </c>
      <c r="I77" s="19">
        <v>11.244219700000002</v>
      </c>
      <c r="J77" s="19">
        <v>4.9899900000000004E-2</v>
      </c>
      <c r="K77" s="19">
        <v>0.96450016000000005</v>
      </c>
      <c r="L77" s="53">
        <f t="shared" si="8"/>
        <v>18.328699255910333</v>
      </c>
      <c r="M77" s="54">
        <f t="shared" si="9"/>
        <v>0.91460026000000005</v>
      </c>
      <c r="N77" s="17"/>
      <c r="O77" s="17"/>
      <c r="P77" s="11"/>
    </row>
    <row r="78" spans="2:16" x14ac:dyDescent="0.25">
      <c r="B78" s="16"/>
      <c r="C78" s="17"/>
      <c r="D78" s="47" t="s">
        <v>17</v>
      </c>
      <c r="E78" s="56"/>
      <c r="F78" s="19">
        <v>1.4463372400000001</v>
      </c>
      <c r="G78" s="19">
        <v>0</v>
      </c>
      <c r="H78" s="19">
        <v>0.28988795000000001</v>
      </c>
      <c r="I78" s="19">
        <v>0.25446071999999997</v>
      </c>
      <c r="J78" s="19">
        <v>0.26431795000000002</v>
      </c>
      <c r="K78" s="19">
        <v>0.16374585</v>
      </c>
      <c r="L78" s="53">
        <f t="shared" si="8"/>
        <v>-0.38049667077094085</v>
      </c>
      <c r="M78" s="54">
        <f t="shared" si="9"/>
        <v>-0.10057210000000003</v>
      </c>
      <c r="N78" s="17"/>
      <c r="O78" s="17"/>
      <c r="P78" s="11"/>
    </row>
    <row r="79" spans="2:16" x14ac:dyDescent="0.25">
      <c r="B79" s="16"/>
      <c r="C79" s="17"/>
      <c r="D79" s="47" t="s">
        <v>14</v>
      </c>
      <c r="E79" s="56"/>
      <c r="F79" s="19">
        <v>4.7901393499999996</v>
      </c>
      <c r="G79" s="19">
        <v>8.6766760200000004</v>
      </c>
      <c r="H79" s="19">
        <v>13.363441099999999</v>
      </c>
      <c r="I79" s="19">
        <v>14.819837450000001</v>
      </c>
      <c r="J79" s="19">
        <v>33.861987300000003</v>
      </c>
      <c r="K79" s="19">
        <v>39.143970740000007</v>
      </c>
      <c r="L79" s="53">
        <f t="shared" si="8"/>
        <v>0.15598563053031467</v>
      </c>
      <c r="M79" s="54">
        <f t="shared" si="9"/>
        <v>5.2819834400000047</v>
      </c>
      <c r="N79" s="17"/>
      <c r="O79" s="17"/>
      <c r="P79" s="11"/>
    </row>
    <row r="80" spans="2:16" x14ac:dyDescent="0.25">
      <c r="B80" s="16"/>
      <c r="C80" s="17"/>
      <c r="D80" s="47" t="s">
        <v>20</v>
      </c>
      <c r="E80" s="56"/>
      <c r="F80" s="19">
        <f t="shared" ref="F80:J80" si="10">SUM(F75:F79)</f>
        <v>92.350600560000018</v>
      </c>
      <c r="G80" s="19">
        <f t="shared" si="10"/>
        <v>121.64378078999999</v>
      </c>
      <c r="H80" s="19">
        <f t="shared" si="10"/>
        <v>141.14758699999999</v>
      </c>
      <c r="I80" s="19">
        <f t="shared" si="10"/>
        <v>163.6972423</v>
      </c>
      <c r="J80" s="19">
        <f t="shared" si="10"/>
        <v>188.42505008000003</v>
      </c>
      <c r="K80" s="19">
        <f>SUM(K75:K79)</f>
        <v>230.99606224000001</v>
      </c>
      <c r="L80" s="53">
        <f t="shared" si="8"/>
        <v>0.22593074616100939</v>
      </c>
      <c r="M80" s="54">
        <f t="shared" si="9"/>
        <v>42.571012159999981</v>
      </c>
      <c r="N80" s="17"/>
      <c r="O80" s="17"/>
      <c r="P80" s="11"/>
    </row>
    <row r="81" spans="2:16" x14ac:dyDescent="0.25">
      <c r="B81" s="16"/>
      <c r="C81" s="17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7"/>
      <c r="O81" s="17"/>
      <c r="P81" s="11"/>
    </row>
    <row r="82" spans="2:16" x14ac:dyDescent="0.2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1"/>
    </row>
    <row r="83" spans="2:16" x14ac:dyDescent="0.25">
      <c r="B83" s="16"/>
      <c r="C83" s="17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17"/>
      <c r="P83" s="11"/>
    </row>
    <row r="84" spans="2:16" x14ac:dyDescent="0.25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6.1565659151283932E-2</v>
      </c>
      <c r="G91" s="89">
        <v>6.1157370677752468E-2</v>
      </c>
      <c r="H91" s="89">
        <v>5.1004390145089451E-2</v>
      </c>
      <c r="I91" s="89">
        <v>3.2200813775058373E-2</v>
      </c>
      <c r="J91" s="89">
        <v>3.0197812824322431E-2</v>
      </c>
      <c r="K91" s="89">
        <v>8.8361993081513372E-3</v>
      </c>
      <c r="L91" s="89">
        <v>0</v>
      </c>
      <c r="M91" s="89">
        <v>4.6538885873428908E-2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2.7375714318921131E-2</v>
      </c>
      <c r="G92" s="89">
        <v>3.3328464840082922E-2</v>
      </c>
      <c r="H92" s="89">
        <v>4.6465773169938759E-2</v>
      </c>
      <c r="I92" s="89">
        <v>3.7740372931855386E-2</v>
      </c>
      <c r="J92" s="89">
        <v>0</v>
      </c>
      <c r="K92" s="89">
        <v>8.8289926557054456E-3</v>
      </c>
      <c r="L92" s="89">
        <v>4.2957422090585527E-2</v>
      </c>
      <c r="M92" s="89">
        <v>3.8801754047699019E-2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4.1056249567099468E-2</v>
      </c>
      <c r="G93" s="89">
        <v>3.996413682626445E-2</v>
      </c>
      <c r="H93" s="89">
        <v>4.433812225404276E-2</v>
      </c>
      <c r="I93" s="89">
        <v>5.2140322761010827E-2</v>
      </c>
      <c r="J93" s="89">
        <v>0.15003276265881352</v>
      </c>
      <c r="K93" s="89">
        <v>1.0368286844276597E-2</v>
      </c>
      <c r="L93" s="89">
        <v>3.1479797537412126E-2</v>
      </c>
      <c r="M93" s="89">
        <v>4.1240222159797328E-2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5.224224670459085E-2</v>
      </c>
      <c r="G94" s="89">
        <v>5.782000756993716E-2</v>
      </c>
      <c r="H94" s="89">
        <v>4.1895183879801241E-2</v>
      </c>
      <c r="I94" s="89">
        <v>5.0700840079447043E-2</v>
      </c>
      <c r="J94" s="89">
        <v>6.5895396350367952E-2</v>
      </c>
      <c r="K94" s="89">
        <v>1.3612620513005359E-2</v>
      </c>
      <c r="L94" s="89">
        <v>3.6210563149084676E-2</v>
      </c>
      <c r="M94" s="89">
        <v>4.3674307727814658E-2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4.1187938096664413E-2</v>
      </c>
      <c r="G95" s="89">
        <v>4.8084772367276797E-2</v>
      </c>
      <c r="H95" s="89">
        <v>4.2327600216187859E-2</v>
      </c>
      <c r="I95" s="89">
        <v>0</v>
      </c>
      <c r="J95" s="89">
        <v>0.1191007648175238</v>
      </c>
      <c r="K95" s="89">
        <v>1.597775792422558E-2</v>
      </c>
      <c r="L95" s="89">
        <v>3.2145325862839115E-2</v>
      </c>
      <c r="M95" s="89">
        <v>4.0818608542848002E-2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4.5485597475097006E-2</v>
      </c>
      <c r="G96" s="89">
        <v>5.0473474913224695E-2</v>
      </c>
      <c r="H96" s="89">
        <v>4.3657168197723049E-2</v>
      </c>
      <c r="I96" s="89">
        <v>2.7944663147610543E-2</v>
      </c>
      <c r="J96" s="89">
        <v>0.37385436027844376</v>
      </c>
      <c r="K96" s="89">
        <v>1.3577815575765283E-2</v>
      </c>
      <c r="L96" s="89">
        <v>6.4208738133694238E-2</v>
      </c>
      <c r="M96" s="89">
        <v>4.3013269427859081E-2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H35:I47">
    <sortCondition descending="1" ref="H35:H47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99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0" t="s">
        <v>112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5.5066720567024108E-2</v>
      </c>
      <c r="F11" s="80">
        <v>4.3998068469147854E-2</v>
      </c>
      <c r="G11" s="172"/>
      <c r="H11" s="173"/>
      <c r="I11" s="78"/>
      <c r="J11" s="3"/>
      <c r="K11" s="79">
        <v>2007</v>
      </c>
      <c r="L11" s="80">
        <v>5.4900000000000004E-2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8.5176065190547018E-2</v>
      </c>
      <c r="F12" s="80">
        <v>5.6825882579735358E-2</v>
      </c>
      <c r="G12" s="172"/>
      <c r="H12" s="173"/>
      <c r="I12" s="78"/>
      <c r="J12" s="3"/>
      <c r="K12" s="79">
        <v>2008</v>
      </c>
      <c r="L12" s="80">
        <v>7.2000000000000008E-2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0.10073384776993491</v>
      </c>
      <c r="F13" s="80">
        <v>5.8856362376554672E-2</v>
      </c>
      <c r="G13" s="81"/>
      <c r="H13" s="82"/>
      <c r="I13" s="78"/>
      <c r="J13" s="3"/>
      <c r="K13" s="79">
        <v>2009</v>
      </c>
      <c r="L13" s="80">
        <v>0.1143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0.11151434075203726</v>
      </c>
      <c r="F14" s="80">
        <v>6.2806375341577819E-2</v>
      </c>
      <c r="G14" s="172" t="s">
        <v>71</v>
      </c>
      <c r="H14" s="173"/>
      <c r="I14" s="83"/>
      <c r="J14" s="3"/>
      <c r="K14" s="79">
        <v>2010</v>
      </c>
      <c r="L14" s="80">
        <v>0.1222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0.11016304809224046</v>
      </c>
      <c r="F15" s="80">
        <v>5.1313531779855363E-2</v>
      </c>
      <c r="G15" s="172"/>
      <c r="H15" s="173"/>
      <c r="I15" s="83"/>
      <c r="J15" s="3"/>
      <c r="K15" s="79">
        <v>2011</v>
      </c>
      <c r="L15" s="80">
        <v>0.1285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0.11707651034905708</v>
      </c>
      <c r="F16" s="80">
        <v>5.7992477461172302E-2</v>
      </c>
      <c r="G16" s="172"/>
      <c r="H16" s="173"/>
      <c r="I16" s="83"/>
      <c r="J16" s="3"/>
      <c r="K16" s="79">
        <v>2012</v>
      </c>
      <c r="L16" s="80">
        <v>0.13980000000000001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0.11834722158408303</v>
      </c>
      <c r="F17" s="80">
        <v>5.7446927186101969E-2</v>
      </c>
      <c r="G17" s="3"/>
      <c r="H17" s="3"/>
      <c r="I17" s="3"/>
      <c r="J17" s="3"/>
      <c r="K17" s="79">
        <v>2013</v>
      </c>
      <c r="L17" s="80">
        <v>0.14710000000000001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0.1335231998341582</v>
      </c>
      <c r="F18" s="80">
        <v>6.917510355068196E-2</v>
      </c>
      <c r="G18" s="3"/>
      <c r="H18" s="3"/>
      <c r="I18" s="3"/>
      <c r="J18" s="3"/>
      <c r="K18" s="79">
        <v>2014</v>
      </c>
      <c r="L18" s="80">
        <v>0.16579999999999998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0.13065528643637769</v>
      </c>
      <c r="F19" s="80">
        <v>7.0013119246353492E-2</v>
      </c>
      <c r="G19" s="3"/>
      <c r="H19" s="3"/>
      <c r="I19" s="3"/>
      <c r="J19" s="3"/>
      <c r="K19" s="79">
        <v>2015</v>
      </c>
      <c r="L19" s="80">
        <v>0.17269999999999999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0.14247142019781867</v>
      </c>
      <c r="F20" s="80">
        <v>8.9539408179843516E-2</v>
      </c>
      <c r="G20" s="3"/>
      <c r="H20" s="3"/>
      <c r="I20" s="3"/>
      <c r="J20" s="3"/>
      <c r="K20" s="79">
        <v>2016</v>
      </c>
      <c r="L20" s="80">
        <v>0.1888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F27" s="29"/>
      <c r="G27" s="162" t="s">
        <v>65</v>
      </c>
      <c r="H27" s="162"/>
      <c r="I27" s="162"/>
      <c r="J27" s="162"/>
      <c r="K27" s="162"/>
      <c r="L27" s="29"/>
      <c r="M27" s="29"/>
      <c r="N27" s="35"/>
      <c r="O27" s="35"/>
      <c r="P27" s="36"/>
    </row>
    <row r="28" spans="2:16" x14ac:dyDescent="0.25">
      <c r="B28" s="34"/>
      <c r="C28" s="125" t="s">
        <v>61</v>
      </c>
      <c r="D28" s="125" t="s">
        <v>60</v>
      </c>
      <c r="E28" s="125" t="s">
        <v>1</v>
      </c>
      <c r="F28" s="29"/>
      <c r="G28" s="125" t="s">
        <v>61</v>
      </c>
      <c r="H28" s="125" t="s">
        <v>60</v>
      </c>
      <c r="I28" s="125" t="s">
        <v>62</v>
      </c>
      <c r="J28" s="125" t="s">
        <v>1</v>
      </c>
      <c r="K28" s="125" t="s">
        <v>63</v>
      </c>
      <c r="L28" s="29"/>
      <c r="M28" s="125" t="s">
        <v>67</v>
      </c>
      <c r="N28" s="125" t="s">
        <v>68</v>
      </c>
      <c r="O28" s="35"/>
      <c r="P28" s="36"/>
    </row>
    <row r="29" spans="2:16" x14ac:dyDescent="0.25">
      <c r="B29" s="34"/>
      <c r="C29" s="73">
        <v>42552</v>
      </c>
      <c r="D29" s="19">
        <v>209.74030734999999</v>
      </c>
      <c r="E29" s="19">
        <v>959.26399142000002</v>
      </c>
      <c r="F29" s="29"/>
      <c r="G29" s="73">
        <v>40725</v>
      </c>
      <c r="H29" s="19">
        <v>110.30523000000002</v>
      </c>
      <c r="I29" s="21">
        <f>+H29/G42-1</f>
        <v>5.4345558677200367E-2</v>
      </c>
      <c r="J29" s="19">
        <v>512.09687000000008</v>
      </c>
      <c r="K29" s="21">
        <f>+J29/H42-1</f>
        <v>9.4761593606527361E-2</v>
      </c>
      <c r="L29" s="29"/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221.13624987999995</v>
      </c>
      <c r="E30" s="19">
        <v>986.6657279399999</v>
      </c>
      <c r="F30" s="29"/>
      <c r="G30" s="73">
        <v>40878</v>
      </c>
      <c r="H30" s="19">
        <v>117.01927351000002</v>
      </c>
      <c r="I30" s="21">
        <f t="shared" ref="I30:I40" si="0">+H30/H29-1</f>
        <v>6.0867861931841238E-2</v>
      </c>
      <c r="J30" s="19">
        <v>565.95304834000012</v>
      </c>
      <c r="K30" s="21">
        <f t="shared" ref="K30:K41" si="1">+J30/J29-1</f>
        <v>0.10516795062621664</v>
      </c>
      <c r="L30" s="29"/>
      <c r="M30" s="19">
        <v>5308.8190000000004</v>
      </c>
      <c r="N30" s="21">
        <f>+H30/M30</f>
        <v>2.2042430436976661E-2</v>
      </c>
      <c r="O30" s="35"/>
      <c r="P30" s="36"/>
    </row>
    <row r="31" spans="2:16" x14ac:dyDescent="0.25">
      <c r="B31" s="34"/>
      <c r="C31" s="73">
        <v>42614</v>
      </c>
      <c r="D31" s="19">
        <v>226.39947535999997</v>
      </c>
      <c r="E31" s="19">
        <v>1001.17661937</v>
      </c>
      <c r="F31" s="29"/>
      <c r="G31" s="73">
        <v>41091</v>
      </c>
      <c r="H31" s="19">
        <v>128.7340256</v>
      </c>
      <c r="I31" s="21">
        <f t="shared" si="0"/>
        <v>0.10010959510015138</v>
      </c>
      <c r="J31" s="19">
        <v>596.86125932999994</v>
      </c>
      <c r="K31" s="21">
        <f t="shared" si="1"/>
        <v>5.4612676936111271E-2</v>
      </c>
      <c r="L31" s="29"/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231.28593576</v>
      </c>
      <c r="E32" s="19">
        <v>1015.1785617300001</v>
      </c>
      <c r="F32" s="29"/>
      <c r="G32" s="73">
        <v>41244</v>
      </c>
      <c r="H32" s="19">
        <v>135.02808347000001</v>
      </c>
      <c r="I32" s="21">
        <f t="shared" si="0"/>
        <v>4.8891952540634387E-2</v>
      </c>
      <c r="J32" s="19">
        <v>648.06651861</v>
      </c>
      <c r="K32" s="21">
        <f t="shared" si="1"/>
        <v>8.5790891064834618E-2</v>
      </c>
      <c r="L32" s="29"/>
      <c r="M32" s="19">
        <v>5674.43</v>
      </c>
      <c r="N32" s="21">
        <f>+H32/M32</f>
        <v>2.3795884955845788E-2</v>
      </c>
      <c r="O32" s="35"/>
      <c r="P32" s="36"/>
    </row>
    <row r="33" spans="2:16" x14ac:dyDescent="0.25">
      <c r="B33" s="34"/>
      <c r="C33" s="73">
        <v>42675</v>
      </c>
      <c r="D33" s="19">
        <v>234.61378484999997</v>
      </c>
      <c r="E33" s="19">
        <v>1033.44927489</v>
      </c>
      <c r="F33" s="29"/>
      <c r="G33" s="73">
        <v>41456</v>
      </c>
      <c r="H33" s="19">
        <v>143.26647808000004</v>
      </c>
      <c r="I33" s="21">
        <f t="shared" si="0"/>
        <v>6.1012453100768527E-2</v>
      </c>
      <c r="J33" s="19">
        <v>625.3373018100001</v>
      </c>
      <c r="K33" s="21">
        <f t="shared" si="1"/>
        <v>-3.5072351598645302E-2</v>
      </c>
      <c r="L33" s="29"/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234.61378484999997</v>
      </c>
      <c r="E34" s="19">
        <v>1033.44927489</v>
      </c>
      <c r="F34" s="29"/>
      <c r="G34" s="73">
        <v>41609</v>
      </c>
      <c r="H34" s="19">
        <v>153.11992452999996</v>
      </c>
      <c r="I34" s="21">
        <f t="shared" si="0"/>
        <v>6.8777055051899572E-2</v>
      </c>
      <c r="J34" s="19">
        <v>670.06424189999996</v>
      </c>
      <c r="K34" s="21">
        <f t="shared" si="1"/>
        <v>7.1524503592765853E-2</v>
      </c>
      <c r="L34" s="29"/>
      <c r="M34" s="19">
        <v>6219.4719999999998</v>
      </c>
      <c r="N34" s="21">
        <f>+H34/M34</f>
        <v>2.4619441092427134E-2</v>
      </c>
      <c r="O34" s="35"/>
      <c r="P34" s="36"/>
    </row>
    <row r="35" spans="2:16" x14ac:dyDescent="0.25">
      <c r="B35" s="34"/>
      <c r="C35" s="73">
        <v>42736</v>
      </c>
      <c r="D35" s="19">
        <v>241.13794164999996</v>
      </c>
      <c r="E35" s="19">
        <v>1043.6960248400001</v>
      </c>
      <c r="F35" s="29"/>
      <c r="G35" s="73">
        <v>41821</v>
      </c>
      <c r="H35" s="19">
        <v>162.39763298000005</v>
      </c>
      <c r="I35" s="21">
        <f t="shared" si="0"/>
        <v>6.0591124757133574E-2</v>
      </c>
      <c r="J35" s="19">
        <v>728.08186179999996</v>
      </c>
      <c r="K35" s="21">
        <f t="shared" si="1"/>
        <v>8.6585160454896393E-2</v>
      </c>
      <c r="L35" s="29"/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243.25105798999996</v>
      </c>
      <c r="E36" s="19">
        <v>1048.2171893</v>
      </c>
      <c r="F36" s="29"/>
      <c r="G36" s="73">
        <v>41974</v>
      </c>
      <c r="H36" s="19">
        <v>167.37790188000002</v>
      </c>
      <c r="I36" s="21">
        <f t="shared" si="0"/>
        <v>3.0667127399654381E-2</v>
      </c>
      <c r="J36" s="19">
        <v>782.86069192000014</v>
      </c>
      <c r="K36" s="21">
        <f t="shared" si="1"/>
        <v>7.52371855337437E-2</v>
      </c>
      <c r="L36" s="29"/>
      <c r="M36" s="19">
        <v>6321.6869999999999</v>
      </c>
      <c r="N36" s="21">
        <f>+H36/M36</f>
        <v>2.6476777777830512E-2</v>
      </c>
      <c r="O36" s="35"/>
      <c r="P36" s="36"/>
    </row>
    <row r="37" spans="2:16" x14ac:dyDescent="0.25">
      <c r="B37" s="34"/>
      <c r="C37" s="73">
        <v>42795</v>
      </c>
      <c r="D37" s="19">
        <v>246.59155753999997</v>
      </c>
      <c r="E37" s="19">
        <v>1061.9551766</v>
      </c>
      <c r="F37" s="29"/>
      <c r="G37" s="73">
        <v>42186</v>
      </c>
      <c r="H37" s="19">
        <v>180.34204639000004</v>
      </c>
      <c r="I37" s="21">
        <f t="shared" si="0"/>
        <v>7.745433754627018E-2</v>
      </c>
      <c r="J37" s="19">
        <v>817.07332059000009</v>
      </c>
      <c r="K37" s="21">
        <f t="shared" si="1"/>
        <v>4.3702064777440874E-2</v>
      </c>
      <c r="L37" s="29"/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248.48779067000001</v>
      </c>
      <c r="E38" s="19">
        <v>1062.1306365200001</v>
      </c>
      <c r="F38" s="29"/>
      <c r="G38" s="73">
        <v>42339</v>
      </c>
      <c r="H38" s="19">
        <v>191.31870232000003</v>
      </c>
      <c r="I38" s="21">
        <f t="shared" si="0"/>
        <v>6.0865761200592949E-2</v>
      </c>
      <c r="J38" s="19">
        <v>826.68522571000017</v>
      </c>
      <c r="K38" s="21">
        <f t="shared" si="1"/>
        <v>1.1763822019129622E-2</v>
      </c>
      <c r="L38" s="29"/>
      <c r="M38" s="19">
        <v>6859.2370000000001</v>
      </c>
      <c r="N38" s="21">
        <f>+H38/M38</f>
        <v>2.7892125949285616E-2</v>
      </c>
      <c r="O38" s="35"/>
      <c r="P38" s="36"/>
    </row>
    <row r="39" spans="2:16" x14ac:dyDescent="0.25">
      <c r="B39" s="34"/>
      <c r="C39" s="73">
        <v>42856</v>
      </c>
      <c r="D39" s="19">
        <v>251.76671701999996</v>
      </c>
      <c r="E39" s="19">
        <v>1075.85013817</v>
      </c>
      <c r="F39" s="29"/>
      <c r="G39" s="73">
        <v>42552</v>
      </c>
      <c r="H39" s="19">
        <v>209.74030734999999</v>
      </c>
      <c r="I39" s="21">
        <f t="shared" si="0"/>
        <v>9.6287528645202514E-2</v>
      </c>
      <c r="J39" s="19">
        <v>959.26399142000002</v>
      </c>
      <c r="K39" s="21">
        <f t="shared" si="1"/>
        <v>0.16037393869732508</v>
      </c>
      <c r="L39" s="29"/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252.85197283000002</v>
      </c>
      <c r="E40" s="19">
        <v>1089.3619047300001</v>
      </c>
      <c r="F40" s="29"/>
      <c r="G40" s="73">
        <v>42705</v>
      </c>
      <c r="H40" s="19">
        <v>234.61378484999997</v>
      </c>
      <c r="I40" s="21">
        <f t="shared" si="0"/>
        <v>0.1185917853095011</v>
      </c>
      <c r="J40" s="19">
        <v>1033.44927489</v>
      </c>
      <c r="K40" s="21">
        <f t="shared" si="1"/>
        <v>7.7335628287457547E-2</v>
      </c>
      <c r="L40" s="35"/>
      <c r="M40" s="19">
        <v>7317.2060000000001</v>
      </c>
      <c r="N40" s="21">
        <f>+H40/M40</f>
        <v>3.2063301873693315E-2</v>
      </c>
      <c r="O40" s="35"/>
      <c r="P40" s="36"/>
    </row>
    <row r="41" spans="2:16" x14ac:dyDescent="0.25">
      <c r="B41" s="34"/>
      <c r="C41" s="73">
        <v>42917</v>
      </c>
      <c r="D41" s="19">
        <v>253.75279114000006</v>
      </c>
      <c r="E41" s="19">
        <v>1090.7873731300001</v>
      </c>
      <c r="F41" s="29"/>
      <c r="G41" s="73">
        <v>42917</v>
      </c>
      <c r="H41" s="19">
        <v>253.75279114000006</v>
      </c>
      <c r="I41" s="21">
        <f>+H41/H40-1</f>
        <v>8.1576648628027382E-2</v>
      </c>
      <c r="J41" s="19">
        <v>1090.7873731300001</v>
      </c>
      <c r="K41" s="21">
        <f t="shared" si="1"/>
        <v>5.5482256974928257E-2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104.61961838999997</v>
      </c>
      <c r="H42" s="75">
        <v>467.77021864</v>
      </c>
      <c r="I42" s="87">
        <f>+(H41/H29)^(1/6)-1</f>
        <v>0.14895350385781647</v>
      </c>
      <c r="J42" s="75"/>
      <c r="K42" s="87">
        <f>+(J41/J29)^(1/6)-1</f>
        <v>0.13430887503546507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32"/>
      <c r="D44" s="15"/>
      <c r="E44" s="15"/>
      <c r="F44" s="15"/>
      <c r="G44" s="15"/>
      <c r="H44" s="15"/>
      <c r="I44" s="15"/>
      <c r="J44" s="15"/>
      <c r="K44" s="15"/>
      <c r="L44" s="32"/>
      <c r="M44" s="32"/>
      <c r="N44" s="32"/>
      <c r="O44" s="32"/>
      <c r="P44" s="33"/>
    </row>
    <row r="45" spans="2:16" x14ac:dyDescent="0.25">
      <c r="B45" s="34"/>
      <c r="C45" s="35"/>
      <c r="D45" s="17"/>
      <c r="E45" s="17"/>
      <c r="F45" s="17"/>
      <c r="G45" s="17"/>
      <c r="H45" s="17"/>
      <c r="I45" s="17"/>
      <c r="J45" s="17"/>
      <c r="K45" s="17"/>
      <c r="L45" s="35"/>
      <c r="M45" s="35"/>
      <c r="N45" s="35"/>
      <c r="O45" s="35"/>
      <c r="P45" s="36"/>
    </row>
    <row r="46" spans="2:16" x14ac:dyDescent="0.25">
      <c r="B46" s="34"/>
      <c r="C46" s="35"/>
      <c r="D46" s="161" t="s">
        <v>29</v>
      </c>
      <c r="E46" s="161"/>
      <c r="F46" s="161"/>
      <c r="G46" s="161"/>
      <c r="H46" s="161"/>
      <c r="I46" s="161"/>
      <c r="J46" s="161"/>
      <c r="K46" s="161"/>
      <c r="L46" s="35"/>
      <c r="M46" s="35"/>
      <c r="N46" s="35"/>
      <c r="O46" s="35"/>
      <c r="P46" s="36"/>
    </row>
    <row r="47" spans="2:16" x14ac:dyDescent="0.25">
      <c r="B47" s="34"/>
      <c r="C47" s="35"/>
      <c r="D47" s="174" t="s">
        <v>94</v>
      </c>
      <c r="E47" s="174"/>
      <c r="F47" s="174"/>
      <c r="G47" s="174"/>
      <c r="H47" s="174"/>
      <c r="I47" s="174"/>
      <c r="J47" s="174"/>
      <c r="K47" s="174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7" t="s">
        <v>28</v>
      </c>
      <c r="E48" s="167"/>
      <c r="F48" s="126" t="s">
        <v>13</v>
      </c>
      <c r="G48" s="126" t="s">
        <v>15</v>
      </c>
      <c r="H48" s="126" t="s">
        <v>16</v>
      </c>
      <c r="I48" s="126" t="s">
        <v>17</v>
      </c>
      <c r="J48" s="126" t="s">
        <v>14</v>
      </c>
      <c r="K48" s="126" t="s">
        <v>20</v>
      </c>
      <c r="L48" s="3"/>
      <c r="M48" s="18" t="s">
        <v>10</v>
      </c>
      <c r="N48" s="35"/>
      <c r="O48" s="35"/>
      <c r="P48" s="36"/>
    </row>
    <row r="49" spans="2:16" x14ac:dyDescent="0.25">
      <c r="B49" s="34"/>
      <c r="C49" s="35"/>
      <c r="D49" s="160" t="s">
        <v>21</v>
      </c>
      <c r="E49" s="160"/>
      <c r="F49" s="19">
        <v>0.15847137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0.15847137</v>
      </c>
      <c r="L49" s="3"/>
      <c r="M49" s="21">
        <f>+K49/K$56</f>
        <v>1.4528163224448453E-4</v>
      </c>
      <c r="N49" s="35"/>
      <c r="O49" s="35"/>
      <c r="P49" s="36"/>
    </row>
    <row r="50" spans="2:16" x14ac:dyDescent="0.25">
      <c r="B50" s="41"/>
      <c r="C50" s="42"/>
      <c r="D50" s="160" t="s">
        <v>22</v>
      </c>
      <c r="E50" s="160"/>
      <c r="F50" s="19">
        <v>22.071545439999998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22.071545439999998</v>
      </c>
      <c r="L50" s="3"/>
      <c r="M50" s="21">
        <f t="shared" ref="M50:M56" si="3">+K50/K$56</f>
        <v>2.0234507644387178E-2</v>
      </c>
      <c r="N50" s="42"/>
      <c r="O50" s="42"/>
      <c r="P50" s="43"/>
    </row>
    <row r="51" spans="2:16" x14ac:dyDescent="0.25">
      <c r="B51" s="34"/>
      <c r="C51" s="29"/>
      <c r="D51" s="160" t="s">
        <v>23</v>
      </c>
      <c r="E51" s="160"/>
      <c r="F51" s="19">
        <v>141.39474505999999</v>
      </c>
      <c r="G51" s="19">
        <v>18.760549510000001</v>
      </c>
      <c r="H51" s="19">
        <v>0.02</v>
      </c>
      <c r="I51" s="19">
        <v>0</v>
      </c>
      <c r="J51" s="19">
        <v>6.533590929999999</v>
      </c>
      <c r="K51" s="20">
        <f t="shared" si="2"/>
        <v>166.70888550000001</v>
      </c>
      <c r="L51" s="3"/>
      <c r="M51" s="21">
        <f t="shared" si="3"/>
        <v>0.15283353071976902</v>
      </c>
      <c r="N51" s="29"/>
      <c r="O51" s="29"/>
      <c r="P51" s="36"/>
    </row>
    <row r="52" spans="2:16" x14ac:dyDescent="0.25">
      <c r="B52" s="34"/>
      <c r="C52" s="29"/>
      <c r="D52" s="160" t="s">
        <v>24</v>
      </c>
      <c r="E52" s="160"/>
      <c r="F52" s="19">
        <v>180.23861604999999</v>
      </c>
      <c r="G52" s="19">
        <v>147.10178739</v>
      </c>
      <c r="H52" s="19">
        <v>10.01444375</v>
      </c>
      <c r="I52" s="19">
        <v>0</v>
      </c>
      <c r="J52" s="19">
        <v>36.50195732000001</v>
      </c>
      <c r="K52" s="20">
        <f t="shared" si="2"/>
        <v>373.85680451000002</v>
      </c>
      <c r="L52" s="3"/>
      <c r="M52" s="21">
        <f t="shared" si="3"/>
        <v>0.34274031192460802</v>
      </c>
      <c r="N52" s="29"/>
      <c r="O52" s="29"/>
      <c r="P52" s="36"/>
    </row>
    <row r="53" spans="2:16" x14ac:dyDescent="0.25">
      <c r="B53" s="34"/>
      <c r="C53" s="29"/>
      <c r="D53" s="160" t="s">
        <v>25</v>
      </c>
      <c r="E53" s="160"/>
      <c r="F53" s="19">
        <v>55.644945579999991</v>
      </c>
      <c r="G53" s="19">
        <v>80.031521120000008</v>
      </c>
      <c r="H53" s="19">
        <v>32.51335615</v>
      </c>
      <c r="I53" s="19">
        <v>0</v>
      </c>
      <c r="J53" s="19">
        <v>34.325939620000007</v>
      </c>
      <c r="K53" s="20">
        <f t="shared" si="2"/>
        <v>202.51576247</v>
      </c>
      <c r="L53" s="3"/>
      <c r="M53" s="21">
        <f t="shared" si="3"/>
        <v>0.18566016389508036</v>
      </c>
      <c r="N53" s="29"/>
      <c r="O53" s="29"/>
      <c r="P53" s="36"/>
    </row>
    <row r="54" spans="2:16" x14ac:dyDescent="0.25">
      <c r="B54" s="34"/>
      <c r="C54" s="29"/>
      <c r="D54" s="160" t="s">
        <v>26</v>
      </c>
      <c r="E54" s="160"/>
      <c r="F54" s="19">
        <v>132.82708655000005</v>
      </c>
      <c r="G54" s="19">
        <v>75.072263269999993</v>
      </c>
      <c r="H54" s="19">
        <v>6.42163226</v>
      </c>
      <c r="I54" s="19">
        <v>1.67875486</v>
      </c>
      <c r="J54" s="19">
        <v>37.753054200000001</v>
      </c>
      <c r="K54" s="20">
        <f t="shared" si="2"/>
        <v>253.75279114000006</v>
      </c>
      <c r="L54" s="3"/>
      <c r="M54" s="21">
        <f t="shared" si="3"/>
        <v>0.23263268111718211</v>
      </c>
      <c r="N54" s="29"/>
      <c r="O54" s="29"/>
      <c r="P54" s="36"/>
    </row>
    <row r="55" spans="2:16" x14ac:dyDescent="0.25">
      <c r="B55" s="34"/>
      <c r="C55" s="29"/>
      <c r="D55" s="160" t="s">
        <v>27</v>
      </c>
      <c r="E55" s="160"/>
      <c r="F55" s="19">
        <v>42.778248429999998</v>
      </c>
      <c r="G55" s="19">
        <v>28.932195659999998</v>
      </c>
      <c r="H55" s="19">
        <v>0</v>
      </c>
      <c r="I55" s="19">
        <v>0</v>
      </c>
      <c r="J55" s="19">
        <v>1.2668609999999999E-2</v>
      </c>
      <c r="K55" s="20">
        <f t="shared" si="2"/>
        <v>71.723112700000001</v>
      </c>
      <c r="L55" s="3"/>
      <c r="M55" s="21">
        <f t="shared" si="3"/>
        <v>6.5753523066728825E-2</v>
      </c>
      <c r="N55" s="29"/>
      <c r="O55" s="29"/>
      <c r="P55" s="36"/>
    </row>
    <row r="56" spans="2:16" x14ac:dyDescent="0.25">
      <c r="B56" s="34"/>
      <c r="C56" s="29"/>
      <c r="D56" s="160" t="s">
        <v>20</v>
      </c>
      <c r="E56" s="160"/>
      <c r="F56" s="20">
        <f t="shared" ref="F56:K56" si="4">SUM(F49:F55)</f>
        <v>575.11365848000003</v>
      </c>
      <c r="G56" s="20">
        <f t="shared" si="4"/>
        <v>349.89831694999998</v>
      </c>
      <c r="H56" s="20">
        <f t="shared" si="4"/>
        <v>48.969432160000004</v>
      </c>
      <c r="I56" s="20">
        <f t="shared" si="4"/>
        <v>1.67875486</v>
      </c>
      <c r="J56" s="20">
        <f t="shared" si="4"/>
        <v>115.12721068000003</v>
      </c>
      <c r="K56" s="20">
        <f t="shared" si="4"/>
        <v>1090.7873731300001</v>
      </c>
      <c r="L56" s="48"/>
      <c r="M56" s="24">
        <f t="shared" si="3"/>
        <v>1</v>
      </c>
      <c r="N56" s="3"/>
      <c r="O56" s="29"/>
      <c r="P56" s="36"/>
    </row>
    <row r="57" spans="2:16" x14ac:dyDescent="0.25">
      <c r="B57" s="34"/>
      <c r="C57" s="29"/>
      <c r="D57" s="3"/>
      <c r="E57" s="17"/>
      <c r="F57" s="57"/>
      <c r="G57" s="17"/>
      <c r="H57" s="17"/>
      <c r="I57" s="3"/>
      <c r="J57" s="3"/>
      <c r="K57" s="3"/>
      <c r="L57" s="3"/>
      <c r="M57" s="3"/>
      <c r="N57" s="3"/>
      <c r="O57" s="29"/>
      <c r="P57" s="36"/>
    </row>
    <row r="58" spans="2:16" x14ac:dyDescent="0.25">
      <c r="B58" s="34"/>
      <c r="C58" s="29"/>
      <c r="D58" s="3"/>
      <c r="E58" s="17"/>
      <c r="F58" s="57"/>
      <c r="G58" s="17"/>
      <c r="H58" s="17"/>
      <c r="I58" s="3"/>
      <c r="J58" s="3"/>
      <c r="K58" s="3"/>
      <c r="L58" s="3"/>
      <c r="M58" s="3"/>
      <c r="N58" s="3"/>
      <c r="O58" s="29"/>
      <c r="P58" s="36"/>
    </row>
    <row r="59" spans="2:16" x14ac:dyDescent="0.25">
      <c r="B59" s="34"/>
      <c r="C59" s="29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3"/>
      <c r="O59" s="29"/>
      <c r="P59" s="36"/>
    </row>
    <row r="60" spans="2:16" x14ac:dyDescent="0.25">
      <c r="B60" s="34"/>
      <c r="C60" s="29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N60" s="3"/>
      <c r="O60" s="29"/>
      <c r="P60" s="36"/>
    </row>
    <row r="61" spans="2:16" x14ac:dyDescent="0.25">
      <c r="B61" s="34"/>
      <c r="C61" s="29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3"/>
      <c r="O61" s="29"/>
      <c r="P61" s="36"/>
    </row>
    <row r="62" spans="2:16" x14ac:dyDescent="0.25">
      <c r="B62" s="34"/>
      <c r="C62" s="29"/>
      <c r="D62" s="166" t="s">
        <v>21</v>
      </c>
      <c r="E62" s="166"/>
      <c r="F62" s="19">
        <v>0.39196047999999994</v>
      </c>
      <c r="G62" s="19">
        <v>0.18666616999999999</v>
      </c>
      <c r="H62" s="19">
        <v>3.52682E-3</v>
      </c>
      <c r="I62" s="19">
        <v>0.16970164000000001</v>
      </c>
      <c r="J62" s="19">
        <v>0.25041563</v>
      </c>
      <c r="K62" s="19">
        <v>0.15847137</v>
      </c>
      <c r="L62" s="53">
        <f>+IFERROR(K62/J62-1,0)</f>
        <v>-0.36716661815398666</v>
      </c>
      <c r="M62" s="128">
        <f>+K62-J62</f>
        <v>-9.194426E-2</v>
      </c>
      <c r="N62" s="3"/>
      <c r="O62" s="29"/>
      <c r="P62" s="36"/>
    </row>
    <row r="63" spans="2:16" x14ac:dyDescent="0.25">
      <c r="B63" s="34"/>
      <c r="C63" s="29"/>
      <c r="D63" s="160" t="s">
        <v>22</v>
      </c>
      <c r="E63" s="160"/>
      <c r="F63" s="19">
        <v>10.05681397</v>
      </c>
      <c r="G63" s="19">
        <v>4.7736755199999994</v>
      </c>
      <c r="H63" s="19">
        <v>17.55187385</v>
      </c>
      <c r="I63" s="19">
        <v>20.910963189999997</v>
      </c>
      <c r="J63" s="19">
        <v>25.00471829</v>
      </c>
      <c r="K63" s="19">
        <v>22.071545439999998</v>
      </c>
      <c r="L63" s="53">
        <f t="shared" ref="L63:L69" si="5">+IFERROR(K63/J63-1,0)</f>
        <v>-0.11730477488214897</v>
      </c>
      <c r="M63" s="128">
        <f t="shared" ref="M63:M69" si="6">+K63-J63</f>
        <v>-2.9331728500000018</v>
      </c>
      <c r="N63" s="3"/>
      <c r="O63" s="29"/>
      <c r="P63" s="36"/>
    </row>
    <row r="64" spans="2:16" x14ac:dyDescent="0.25">
      <c r="B64" s="34"/>
      <c r="C64" s="29"/>
      <c r="D64" s="160" t="s">
        <v>23</v>
      </c>
      <c r="E64" s="160"/>
      <c r="F64" s="19">
        <v>90.482815599999995</v>
      </c>
      <c r="G64" s="19">
        <v>98.198695200000003</v>
      </c>
      <c r="H64" s="19">
        <v>117.23661843999997</v>
      </c>
      <c r="I64" s="19">
        <v>137.12630252</v>
      </c>
      <c r="J64" s="19">
        <v>150.85368976999999</v>
      </c>
      <c r="K64" s="19">
        <v>166.70888550000001</v>
      </c>
      <c r="L64" s="53">
        <f t="shared" si="5"/>
        <v>0.10510313505870328</v>
      </c>
      <c r="M64" s="128">
        <f t="shared" si="6"/>
        <v>15.85519573000002</v>
      </c>
      <c r="N64" s="3"/>
      <c r="O64" s="29"/>
      <c r="P64" s="36"/>
    </row>
    <row r="65" spans="2:16" x14ac:dyDescent="0.25">
      <c r="B65" s="34"/>
      <c r="C65" s="29"/>
      <c r="D65" s="160" t="s">
        <v>24</v>
      </c>
      <c r="E65" s="160"/>
      <c r="F65" s="19">
        <v>205.64152591999996</v>
      </c>
      <c r="G65" s="19">
        <v>207.04831752000007</v>
      </c>
      <c r="H65" s="19">
        <v>229.59654379000006</v>
      </c>
      <c r="I65" s="19">
        <v>253.97824378000001</v>
      </c>
      <c r="J65" s="19">
        <v>326.26793737000003</v>
      </c>
      <c r="K65" s="19">
        <v>373.85680450999996</v>
      </c>
      <c r="L65" s="53">
        <f t="shared" si="5"/>
        <v>0.14585824008208448</v>
      </c>
      <c r="M65" s="128">
        <f t="shared" si="6"/>
        <v>47.588867139999934</v>
      </c>
      <c r="N65" s="3"/>
      <c r="O65" s="29"/>
      <c r="P65" s="36"/>
    </row>
    <row r="66" spans="2:16" x14ac:dyDescent="0.25">
      <c r="B66" s="34"/>
      <c r="C66" s="29"/>
      <c r="D66" s="160" t="s">
        <v>25</v>
      </c>
      <c r="E66" s="160"/>
      <c r="F66" s="19">
        <v>126.45128897000001</v>
      </c>
      <c r="G66" s="19">
        <v>134.15964731</v>
      </c>
      <c r="H66" s="19">
        <v>155.22589205000003</v>
      </c>
      <c r="I66" s="19">
        <v>169.72571932</v>
      </c>
      <c r="J66" s="19">
        <v>182.87707360999997</v>
      </c>
      <c r="K66" s="19">
        <v>202.51576247000006</v>
      </c>
      <c r="L66" s="53">
        <f t="shared" si="5"/>
        <v>0.10738737487609384</v>
      </c>
      <c r="M66" s="128">
        <f t="shared" si="6"/>
        <v>19.638688860000087</v>
      </c>
      <c r="N66" s="3"/>
      <c r="O66" s="29"/>
      <c r="P66" s="36"/>
    </row>
    <row r="67" spans="2:16" x14ac:dyDescent="0.25">
      <c r="B67" s="34"/>
      <c r="C67" s="29"/>
      <c r="D67" s="160" t="s">
        <v>26</v>
      </c>
      <c r="E67" s="160"/>
      <c r="F67" s="129">
        <v>128.7340256</v>
      </c>
      <c r="G67" s="129">
        <v>143.26647808000004</v>
      </c>
      <c r="H67" s="129">
        <v>162.39763298000005</v>
      </c>
      <c r="I67" s="129">
        <v>180.34204639000004</v>
      </c>
      <c r="J67" s="129">
        <v>209.74030734999999</v>
      </c>
      <c r="K67" s="129">
        <v>253.75279114000006</v>
      </c>
      <c r="L67" s="130">
        <f t="shared" si="5"/>
        <v>0.20984275433789223</v>
      </c>
      <c r="M67" s="131">
        <f t="shared" si="6"/>
        <v>44.012483790000061</v>
      </c>
      <c r="N67" s="3"/>
      <c r="O67" s="29"/>
      <c r="P67" s="36"/>
    </row>
    <row r="68" spans="2:16" x14ac:dyDescent="0.25">
      <c r="B68" s="34"/>
      <c r="C68" s="29"/>
      <c r="D68" s="160" t="s">
        <v>27</v>
      </c>
      <c r="E68" s="160"/>
      <c r="F68" s="19">
        <v>35.10282878999999</v>
      </c>
      <c r="G68" s="19">
        <v>37.703822010000003</v>
      </c>
      <c r="H68" s="19">
        <v>46.069773869999999</v>
      </c>
      <c r="I68" s="19">
        <v>54.820343750000006</v>
      </c>
      <c r="J68" s="19">
        <v>64.269849400000012</v>
      </c>
      <c r="K68" s="19">
        <v>71.723112700000016</v>
      </c>
      <c r="L68" s="53">
        <f t="shared" si="5"/>
        <v>0.11596827080786665</v>
      </c>
      <c r="M68" s="128">
        <f t="shared" si="6"/>
        <v>7.4532633000000033</v>
      </c>
      <c r="N68" s="3"/>
      <c r="O68" s="29"/>
      <c r="P68" s="36"/>
    </row>
    <row r="69" spans="2:16" x14ac:dyDescent="0.25">
      <c r="B69" s="34"/>
      <c r="C69" s="29"/>
      <c r="D69" s="160" t="s">
        <v>20</v>
      </c>
      <c r="E69" s="160"/>
      <c r="F69" s="19">
        <f t="shared" ref="F69:J69" si="7">SUM(F62:F68)</f>
        <v>596.86125932999994</v>
      </c>
      <c r="G69" s="19">
        <f t="shared" si="7"/>
        <v>625.3373018100001</v>
      </c>
      <c r="H69" s="19">
        <f t="shared" si="7"/>
        <v>728.08186179999996</v>
      </c>
      <c r="I69" s="19">
        <f t="shared" si="7"/>
        <v>817.07332059000009</v>
      </c>
      <c r="J69" s="19">
        <f t="shared" si="7"/>
        <v>959.26399142000002</v>
      </c>
      <c r="K69" s="19">
        <f>SUM(K62:K68)</f>
        <v>1090.7873731300001</v>
      </c>
      <c r="L69" s="53">
        <f t="shared" si="5"/>
        <v>0.13710864046434779</v>
      </c>
      <c r="M69" s="128">
        <f t="shared" si="6"/>
        <v>131.52338171000008</v>
      </c>
      <c r="N69" s="3"/>
      <c r="O69" s="29"/>
      <c r="P69" s="36"/>
    </row>
    <row r="70" spans="2:16" x14ac:dyDescent="0.25">
      <c r="B70" s="34"/>
      <c r="C70" s="35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17"/>
      <c r="O70" s="35"/>
      <c r="P70" s="36"/>
    </row>
    <row r="71" spans="2:16" x14ac:dyDescent="0.25">
      <c r="B71" s="34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5"/>
      <c r="P71" s="36"/>
    </row>
    <row r="72" spans="2:16" x14ac:dyDescent="0.25">
      <c r="B72" s="34"/>
      <c r="C72" s="35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7"/>
      <c r="O72" s="35"/>
      <c r="P72" s="36"/>
    </row>
    <row r="73" spans="2:16" x14ac:dyDescent="0.25">
      <c r="B73" s="34"/>
      <c r="C73" s="35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17"/>
      <c r="O73" s="35"/>
      <c r="P73" s="36"/>
    </row>
    <row r="74" spans="2:16" x14ac:dyDescent="0.25">
      <c r="B74" s="34"/>
      <c r="C74" s="35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17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75.316409820000004</v>
      </c>
      <c r="G75" s="19">
        <v>82.945114550000014</v>
      </c>
      <c r="H75" s="19">
        <v>90.145740669999995</v>
      </c>
      <c r="I75" s="19">
        <v>103.07071590000001</v>
      </c>
      <c r="J75" s="19">
        <v>110.33160553000002</v>
      </c>
      <c r="K75" s="19">
        <v>132.82708655000005</v>
      </c>
      <c r="L75" s="53">
        <f>+IFERROR(K75/J75-1,0)</f>
        <v>0.20388972780680992</v>
      </c>
      <c r="M75" s="54">
        <f>+K75-J75</f>
        <v>22.495481020000028</v>
      </c>
      <c r="N75" s="17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25.584565009999999</v>
      </c>
      <c r="G76" s="19">
        <v>30.920575329999998</v>
      </c>
      <c r="H76" s="19">
        <v>37.342726169999999</v>
      </c>
      <c r="I76" s="19">
        <v>43.381717559999998</v>
      </c>
      <c r="J76" s="19">
        <v>62.804403890000003</v>
      </c>
      <c r="K76" s="19">
        <v>75.072263269999993</v>
      </c>
      <c r="L76" s="53">
        <f t="shared" ref="L76:L80" si="8">+IFERROR(K76/J76-1,0)</f>
        <v>0.19533438135145387</v>
      </c>
      <c r="M76" s="54">
        <f t="shared" ref="M76:M80" si="9">+K76-J76</f>
        <v>12.26785937999999</v>
      </c>
      <c r="N76" s="17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10.76108063</v>
      </c>
      <c r="G77" s="19">
        <v>7.9695490600000003</v>
      </c>
      <c r="H77" s="19">
        <v>7.2100693700000003</v>
      </c>
      <c r="I77" s="19">
        <v>5.632556880000001</v>
      </c>
      <c r="J77" s="19">
        <v>2.8079680599999999</v>
      </c>
      <c r="K77" s="19">
        <v>6.42163226</v>
      </c>
      <c r="L77" s="53">
        <f t="shared" si="8"/>
        <v>1.286932088536648</v>
      </c>
      <c r="M77" s="54">
        <f t="shared" si="9"/>
        <v>3.6136642000000001</v>
      </c>
      <c r="N77" s="17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0.99173716999999995</v>
      </c>
      <c r="G78" s="19">
        <v>0.48552515000000002</v>
      </c>
      <c r="H78" s="19">
        <v>0.60552085</v>
      </c>
      <c r="I78" s="19">
        <v>0.48846848999999998</v>
      </c>
      <c r="J78" s="19">
        <v>0.67058812999999995</v>
      </c>
      <c r="K78" s="19">
        <v>1.67875486</v>
      </c>
      <c r="L78" s="53">
        <f t="shared" si="8"/>
        <v>1.5034067632542198</v>
      </c>
      <c r="M78" s="54">
        <f t="shared" si="9"/>
        <v>1.0081667300000001</v>
      </c>
      <c r="N78" s="17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16.080232970000001</v>
      </c>
      <c r="G79" s="19">
        <v>20.945713990000005</v>
      </c>
      <c r="H79" s="19">
        <v>27.093575920000003</v>
      </c>
      <c r="I79" s="19">
        <v>27.76858756</v>
      </c>
      <c r="J79" s="19">
        <v>33.125741739999995</v>
      </c>
      <c r="K79" s="19">
        <v>37.753054200000001</v>
      </c>
      <c r="L79" s="53">
        <f t="shared" si="8"/>
        <v>0.13968932367822062</v>
      </c>
      <c r="M79" s="54">
        <f t="shared" si="9"/>
        <v>4.627312460000006</v>
      </c>
      <c r="N79" s="17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128.7340256</v>
      </c>
      <c r="G80" s="19">
        <f t="shared" si="10"/>
        <v>143.26647808000004</v>
      </c>
      <c r="H80" s="19">
        <f t="shared" si="10"/>
        <v>162.39763298000003</v>
      </c>
      <c r="I80" s="19">
        <f t="shared" si="10"/>
        <v>180.34204639000001</v>
      </c>
      <c r="J80" s="19">
        <f t="shared" si="10"/>
        <v>209.74030735000002</v>
      </c>
      <c r="K80" s="19">
        <f>SUM(K75:K79)</f>
        <v>253.75279114000006</v>
      </c>
      <c r="L80" s="53">
        <f t="shared" si="8"/>
        <v>0.20984275433789201</v>
      </c>
      <c r="M80" s="54">
        <f t="shared" si="9"/>
        <v>44.012483790000033</v>
      </c>
      <c r="N80" s="17"/>
      <c r="O80" s="35"/>
      <c r="P80" s="36"/>
    </row>
    <row r="81" spans="2:16" x14ac:dyDescent="0.25">
      <c r="B81" s="34"/>
      <c r="C81" s="35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17"/>
      <c r="O81" s="35"/>
      <c r="P81" s="36"/>
    </row>
    <row r="82" spans="2:16" x14ac:dyDescent="0.25">
      <c r="B82" s="34"/>
      <c r="C82" s="3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35"/>
      <c r="P82" s="36"/>
    </row>
    <row r="83" spans="2:16" x14ac:dyDescent="0.25">
      <c r="B83" s="34"/>
      <c r="C83" s="35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6.7083936974967881E-2</v>
      </c>
      <c r="G91" s="89">
        <v>6.6130123415068479E-2</v>
      </c>
      <c r="H91" s="89">
        <v>7.8584490876805038E-2</v>
      </c>
      <c r="I91" s="89">
        <v>5.2903185032417394E-2</v>
      </c>
      <c r="J91" s="89">
        <v>6.4977566746603543E-2</v>
      </c>
      <c r="K91" s="89">
        <v>1.3015856624472395E-2</v>
      </c>
      <c r="L91" s="89">
        <v>9.3692465431085642E-2</v>
      </c>
      <c r="M91" s="89">
        <v>6.3648516095782801E-2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5.5050979673748744E-2</v>
      </c>
      <c r="G92" s="89">
        <v>4.7865473432901602E-2</v>
      </c>
      <c r="H92" s="89">
        <v>6.2991502046937445E-2</v>
      </c>
      <c r="I92" s="89">
        <v>5.5717764151876986E-2</v>
      </c>
      <c r="J92" s="89">
        <v>3.8583912697416393E-2</v>
      </c>
      <c r="K92" s="89">
        <v>1.5256611715769633E-2</v>
      </c>
      <c r="L92" s="89">
        <v>2.6184325750997869E-2</v>
      </c>
      <c r="M92" s="89">
        <v>5.1708629495613244E-2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5.3471000803862696E-2</v>
      </c>
      <c r="G93" s="89">
        <v>3.8737540150114512E-2</v>
      </c>
      <c r="H93" s="89">
        <v>6.3509246769034702E-2</v>
      </c>
      <c r="I93" s="89">
        <v>5.0468307364686736E-2</v>
      </c>
      <c r="J93" s="89">
        <v>4.5839940936798461E-2</v>
      </c>
      <c r="K93" s="89">
        <v>1.6094010007155712E-2</v>
      </c>
      <c r="L93" s="89">
        <v>1.2632630727625153E-2</v>
      </c>
      <c r="M93" s="89">
        <v>4.865411954286649E-2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5.9882172355433888E-2</v>
      </c>
      <c r="G94" s="89">
        <v>3.5163796541743848E-2</v>
      </c>
      <c r="H94" s="89">
        <v>4.8888014303188586E-2</v>
      </c>
      <c r="I94" s="89">
        <v>3.5962080030587394E-2</v>
      </c>
      <c r="J94" s="89">
        <v>0.13496074229885333</v>
      </c>
      <c r="K94" s="89">
        <v>1.8366510568943749E-2</v>
      </c>
      <c r="L94" s="89">
        <v>7.7727910679179528E-3</v>
      </c>
      <c r="M94" s="89">
        <v>4.7487066421646851E-2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6.154994109023202E-2</v>
      </c>
      <c r="G95" s="89">
        <v>3.5171049061972451E-2</v>
      </c>
      <c r="H95" s="89">
        <v>4.8679982648165039E-2</v>
      </c>
      <c r="I95" s="89">
        <v>4.4650505735254031E-2</v>
      </c>
      <c r="J95" s="89">
        <v>7.5548265371175094E-2</v>
      </c>
      <c r="K95" s="89">
        <v>2.0180990211412474E-2</v>
      </c>
      <c r="L95" s="89">
        <v>4.6184355681062631E-3</v>
      </c>
      <c r="M95" s="89">
        <v>4.9012726586428544E-2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6.5777230556445854E-2</v>
      </c>
      <c r="G96" s="89">
        <v>4.7541963430465038E-2</v>
      </c>
      <c r="H96" s="89">
        <v>4.9966997847830055E-2</v>
      </c>
      <c r="I96" s="89">
        <v>4.7826505570817204E-2</v>
      </c>
      <c r="J96" s="89">
        <v>7.548396911267917E-2</v>
      </c>
      <c r="K96" s="89">
        <v>1.9975371408791028E-2</v>
      </c>
      <c r="L96" s="89">
        <v>2.9237282467862665E-2</v>
      </c>
      <c r="M96" s="89">
        <v>5.3568543137706162E-2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H35:I47">
    <sortCondition descending="1" ref="H35:H47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99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0" t="s">
        <v>113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1.4043540477659284E-2</v>
      </c>
      <c r="F11" s="80">
        <v>1.166995265180208E-2</v>
      </c>
      <c r="G11" s="172"/>
      <c r="H11" s="173"/>
      <c r="I11" s="78"/>
      <c r="J11" s="3"/>
      <c r="K11" s="79">
        <v>2007</v>
      </c>
      <c r="L11" s="80">
        <v>3.0800000000000001E-2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2.0221062602922304E-2</v>
      </c>
      <c r="F12" s="80">
        <v>1.4058518741109345E-2</v>
      </c>
      <c r="G12" s="172"/>
      <c r="H12" s="173"/>
      <c r="I12" s="78"/>
      <c r="J12" s="3"/>
      <c r="K12" s="79">
        <v>2008</v>
      </c>
      <c r="L12" s="80">
        <v>3.7599999999999995E-2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2.5160653420245746E-2</v>
      </c>
      <c r="F13" s="80">
        <v>1.6366528604095654E-2</v>
      </c>
      <c r="G13" s="81"/>
      <c r="H13" s="82"/>
      <c r="I13" s="78"/>
      <c r="J13" s="3"/>
      <c r="K13" s="79">
        <v>2009</v>
      </c>
      <c r="L13" s="80">
        <v>5.7599999999999998E-2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2.753704901406847E-2</v>
      </c>
      <c r="F14" s="80">
        <v>2.0694343424513754E-2</v>
      </c>
      <c r="G14" s="172" t="s">
        <v>71</v>
      </c>
      <c r="H14" s="173"/>
      <c r="I14" s="83"/>
      <c r="J14" s="3"/>
      <c r="K14" s="79">
        <v>2010</v>
      </c>
      <c r="L14" s="80">
        <v>6.5700000000000008E-2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3.1963702588910979E-2</v>
      </c>
      <c r="F15" s="80">
        <v>2.1212493707847467E-2</v>
      </c>
      <c r="G15" s="172"/>
      <c r="H15" s="173"/>
      <c r="I15" s="83"/>
      <c r="J15" s="3"/>
      <c r="K15" s="79">
        <v>2011</v>
      </c>
      <c r="L15" s="80">
        <v>7.5999999999999998E-2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3.7044563991841986E-2</v>
      </c>
      <c r="F16" s="80">
        <v>2.5417750989523015E-2</v>
      </c>
      <c r="G16" s="172"/>
      <c r="H16" s="173"/>
      <c r="I16" s="83"/>
      <c r="J16" s="3"/>
      <c r="K16" s="79">
        <v>2012</v>
      </c>
      <c r="L16" s="80">
        <v>8.1799999999999998E-2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4.5240079360115856E-2</v>
      </c>
      <c r="F17" s="80">
        <v>2.6195791198505576E-2</v>
      </c>
      <c r="G17" s="3"/>
      <c r="H17" s="3"/>
      <c r="I17" s="3"/>
      <c r="J17" s="3"/>
      <c r="K17" s="79">
        <v>2013</v>
      </c>
      <c r="L17" s="80">
        <v>8.72E-2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4.739662398297162E-2</v>
      </c>
      <c r="F18" s="80">
        <v>2.58880201296138E-2</v>
      </c>
      <c r="G18" s="3"/>
      <c r="H18" s="3"/>
      <c r="I18" s="3"/>
      <c r="J18" s="3"/>
      <c r="K18" s="79">
        <v>2014</v>
      </c>
      <c r="L18" s="80">
        <v>8.8900000000000007E-2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5.5053438546664391E-2</v>
      </c>
      <c r="F19" s="80">
        <v>3.188998690063477E-2</v>
      </c>
      <c r="G19" s="3"/>
      <c r="H19" s="3"/>
      <c r="I19" s="3"/>
      <c r="J19" s="3"/>
      <c r="K19" s="79">
        <v>2015</v>
      </c>
      <c r="L19" s="80">
        <v>9.2899999999999996E-2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6.0055080540101766E-2</v>
      </c>
      <c r="F20" s="80">
        <v>3.2300342633280681E-2</v>
      </c>
      <c r="G20" s="3"/>
      <c r="H20" s="3"/>
      <c r="I20" s="3"/>
      <c r="J20" s="3"/>
      <c r="K20" s="79">
        <v>2016</v>
      </c>
      <c r="L20" s="80">
        <v>9.9499999999999991E-2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F27" s="29"/>
      <c r="G27" s="162" t="s">
        <v>65</v>
      </c>
      <c r="H27" s="162"/>
      <c r="I27" s="162"/>
      <c r="J27" s="162"/>
      <c r="K27" s="162"/>
      <c r="L27" s="29"/>
      <c r="M27" s="29"/>
      <c r="N27" s="35"/>
      <c r="O27" s="35"/>
      <c r="P27" s="36"/>
    </row>
    <row r="28" spans="2:16" x14ac:dyDescent="0.25">
      <c r="B28" s="34"/>
      <c r="C28" s="125" t="s">
        <v>61</v>
      </c>
      <c r="D28" s="125" t="s">
        <v>60</v>
      </c>
      <c r="E28" s="125" t="s">
        <v>1</v>
      </c>
      <c r="F28" s="29"/>
      <c r="G28" s="125" t="s">
        <v>61</v>
      </c>
      <c r="H28" s="125" t="s">
        <v>60</v>
      </c>
      <c r="I28" s="125" t="s">
        <v>62</v>
      </c>
      <c r="J28" s="125" t="s">
        <v>1</v>
      </c>
      <c r="K28" s="125" t="s">
        <v>63</v>
      </c>
      <c r="L28" s="29"/>
      <c r="M28" s="125" t="s">
        <v>67</v>
      </c>
      <c r="N28" s="125" t="s">
        <v>68</v>
      </c>
      <c r="O28" s="35"/>
      <c r="P28" s="36"/>
    </row>
    <row r="29" spans="2:16" x14ac:dyDescent="0.25">
      <c r="B29" s="34"/>
      <c r="C29" s="73">
        <v>42552</v>
      </c>
      <c r="D29" s="19">
        <v>76.750359640000013</v>
      </c>
      <c r="E29" s="19">
        <v>237.01836471999999</v>
      </c>
      <c r="F29" s="29"/>
      <c r="G29" s="73">
        <v>40725</v>
      </c>
      <c r="H29" s="19">
        <v>29.120219999999996</v>
      </c>
      <c r="I29" s="21">
        <f>+H29/G42-1</f>
        <v>0.21565980997772649</v>
      </c>
      <c r="J29" s="19">
        <v>92.41419999999998</v>
      </c>
      <c r="K29" s="21">
        <f>+J29/H42-1</f>
        <v>0.16729437882668408</v>
      </c>
      <c r="L29" s="29"/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80.264872889999978</v>
      </c>
      <c r="E30" s="19">
        <v>244.52783338999996</v>
      </c>
      <c r="F30" s="29"/>
      <c r="G30" s="73">
        <v>40878</v>
      </c>
      <c r="H30" s="19">
        <v>34.730967929999998</v>
      </c>
      <c r="I30" s="21">
        <f t="shared" ref="I30:I40" si="0">+H30/H29-1</f>
        <v>0.1926753276589257</v>
      </c>
      <c r="J30" s="19">
        <v>106.91756645</v>
      </c>
      <c r="K30" s="21">
        <f t="shared" ref="K30:K41" si="1">+J30/J29-1</f>
        <v>0.15693872207950754</v>
      </c>
      <c r="L30" s="29"/>
      <c r="M30" s="19">
        <v>3478.1419999999998</v>
      </c>
      <c r="N30" s="21">
        <f>+H30/M30</f>
        <v>9.9854945341507038E-3</v>
      </c>
      <c r="O30" s="35"/>
      <c r="P30" s="36"/>
    </row>
    <row r="31" spans="2:16" x14ac:dyDescent="0.25">
      <c r="B31" s="34"/>
      <c r="C31" s="73">
        <v>42614</v>
      </c>
      <c r="D31" s="19">
        <v>81.394997639999985</v>
      </c>
      <c r="E31" s="19">
        <v>246.18142047999999</v>
      </c>
      <c r="F31" s="29"/>
      <c r="G31" s="73">
        <v>41091</v>
      </c>
      <c r="H31" s="19">
        <v>42.104068910000002</v>
      </c>
      <c r="I31" s="21">
        <f t="shared" si="0"/>
        <v>0.21229183692376297</v>
      </c>
      <c r="J31" s="19">
        <v>119.91412042999998</v>
      </c>
      <c r="K31" s="21">
        <f t="shared" si="1"/>
        <v>0.12155676949566407</v>
      </c>
      <c r="L31" s="29"/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82.399913959999992</v>
      </c>
      <c r="E32" s="19">
        <v>251.79643990000002</v>
      </c>
      <c r="F32" s="29"/>
      <c r="G32" s="73">
        <v>41244</v>
      </c>
      <c r="H32" s="19">
        <v>44.671032740000001</v>
      </c>
      <c r="I32" s="21">
        <f t="shared" si="0"/>
        <v>6.0967120196554925E-2</v>
      </c>
      <c r="J32" s="19">
        <v>132.82063198</v>
      </c>
      <c r="K32" s="21">
        <f t="shared" si="1"/>
        <v>0.10763129065800237</v>
      </c>
      <c r="L32" s="29"/>
      <c r="M32" s="19">
        <v>3721.49</v>
      </c>
      <c r="N32" s="21">
        <f>+H32/M32</f>
        <v>1.2003534267188681E-2</v>
      </c>
      <c r="O32" s="35"/>
      <c r="P32" s="36"/>
    </row>
    <row r="33" spans="2:16" x14ac:dyDescent="0.25">
      <c r="B33" s="34"/>
      <c r="C33" s="73">
        <v>42675</v>
      </c>
      <c r="D33" s="19">
        <v>82.289971559999998</v>
      </c>
      <c r="E33" s="19">
        <v>249.61397445000003</v>
      </c>
      <c r="F33" s="29"/>
      <c r="G33" s="73">
        <v>41456</v>
      </c>
      <c r="H33" s="19">
        <v>50.647782669999991</v>
      </c>
      <c r="I33" s="21">
        <f t="shared" si="0"/>
        <v>0.13379475609589386</v>
      </c>
      <c r="J33" s="19">
        <v>143.25505994999997</v>
      </c>
      <c r="K33" s="21">
        <f t="shared" si="1"/>
        <v>7.856029454498592E-2</v>
      </c>
      <c r="L33" s="29"/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83.959945529999999</v>
      </c>
      <c r="E34" s="19">
        <v>257.50861388999999</v>
      </c>
      <c r="F34" s="29"/>
      <c r="G34" s="73">
        <v>41609</v>
      </c>
      <c r="H34" s="19">
        <v>55.052293109999994</v>
      </c>
      <c r="I34" s="21">
        <f t="shared" si="0"/>
        <v>8.6963539326054384E-2</v>
      </c>
      <c r="J34" s="19">
        <v>160.08222912999997</v>
      </c>
      <c r="K34" s="21">
        <f t="shared" si="1"/>
        <v>0.11746300051023084</v>
      </c>
      <c r="L34" s="29"/>
      <c r="M34" s="19">
        <v>3789.5610000000001</v>
      </c>
      <c r="N34" s="21">
        <f>+H34/M34</f>
        <v>1.4527353725141247E-2</v>
      </c>
      <c r="O34" s="35"/>
      <c r="P34" s="36"/>
    </row>
    <row r="35" spans="2:16" x14ac:dyDescent="0.25">
      <c r="B35" s="34"/>
      <c r="C35" s="73">
        <v>42736</v>
      </c>
      <c r="D35" s="19">
        <v>86.371061300000008</v>
      </c>
      <c r="E35" s="19">
        <v>262.01622437999998</v>
      </c>
      <c r="F35" s="29"/>
      <c r="G35" s="73">
        <v>41821</v>
      </c>
      <c r="H35" s="19">
        <v>58.052895749999998</v>
      </c>
      <c r="I35" s="21">
        <f t="shared" si="0"/>
        <v>5.4504589554598581E-2</v>
      </c>
      <c r="J35" s="19">
        <v>166.56177989999998</v>
      </c>
      <c r="K35" s="21">
        <f t="shared" si="1"/>
        <v>4.0476390197803136E-2</v>
      </c>
      <c r="L35" s="29"/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87.961616680000006</v>
      </c>
      <c r="E36" s="19">
        <v>264.81959668999997</v>
      </c>
      <c r="F36" s="29"/>
      <c r="G36" s="73">
        <v>41974</v>
      </c>
      <c r="H36" s="19">
        <v>60.857277920000001</v>
      </c>
      <c r="I36" s="21">
        <f t="shared" si="0"/>
        <v>4.8307360619474382E-2</v>
      </c>
      <c r="J36" s="19">
        <v>180.48862765000001</v>
      </c>
      <c r="K36" s="21">
        <f t="shared" si="1"/>
        <v>8.3613706327834603E-2</v>
      </c>
      <c r="L36" s="29"/>
      <c r="M36" s="19">
        <v>4050.6489999999999</v>
      </c>
      <c r="N36" s="21">
        <f>+H36/M36</f>
        <v>1.5024080812729023E-2</v>
      </c>
      <c r="O36" s="35"/>
      <c r="P36" s="36"/>
    </row>
    <row r="37" spans="2:16" x14ac:dyDescent="0.25">
      <c r="B37" s="34"/>
      <c r="C37" s="73">
        <v>42795</v>
      </c>
      <c r="D37" s="19">
        <v>89.381014929999992</v>
      </c>
      <c r="E37" s="19">
        <v>269.66075761999997</v>
      </c>
      <c r="F37" s="29"/>
      <c r="G37" s="73">
        <v>42186</v>
      </c>
      <c r="H37" s="19">
        <v>66.885377120000001</v>
      </c>
      <c r="I37" s="21">
        <f t="shared" si="0"/>
        <v>9.9053053406763292E-2</v>
      </c>
      <c r="J37" s="19">
        <v>201.22618028999997</v>
      </c>
      <c r="K37" s="21">
        <f t="shared" si="1"/>
        <v>0.11489672734513667</v>
      </c>
      <c r="L37" s="29"/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90.959168099999999</v>
      </c>
      <c r="E38" s="19">
        <v>271.78244695000001</v>
      </c>
      <c r="F38" s="29"/>
      <c r="G38" s="73">
        <v>42339</v>
      </c>
      <c r="H38" s="19">
        <v>72.813736130000009</v>
      </c>
      <c r="I38" s="21">
        <f t="shared" si="0"/>
        <v>8.8634605428984159E-2</v>
      </c>
      <c r="J38" s="19">
        <v>222.27402388000002</v>
      </c>
      <c r="K38" s="21">
        <f t="shared" si="1"/>
        <v>0.10459793829841946</v>
      </c>
      <c r="L38" s="29"/>
      <c r="M38" s="19">
        <v>4222.3419999999996</v>
      </c>
      <c r="N38" s="21">
        <f>+H38/M38</f>
        <v>1.7244869347390623E-2</v>
      </c>
      <c r="O38" s="35"/>
      <c r="P38" s="36"/>
    </row>
    <row r="39" spans="2:16" x14ac:dyDescent="0.25">
      <c r="B39" s="34"/>
      <c r="C39" s="73">
        <v>42856</v>
      </c>
      <c r="D39" s="19">
        <v>90.898169879999998</v>
      </c>
      <c r="E39" s="19">
        <v>273.89269457000006</v>
      </c>
      <c r="F39" s="29"/>
      <c r="G39" s="73">
        <v>42552</v>
      </c>
      <c r="H39" s="19">
        <v>76.750359640000013</v>
      </c>
      <c r="I39" s="21">
        <f t="shared" si="0"/>
        <v>5.4064297744200962E-2</v>
      </c>
      <c r="J39" s="19">
        <v>237.01836471999999</v>
      </c>
      <c r="K39" s="21">
        <f t="shared" si="1"/>
        <v>6.6334070813241164E-2</v>
      </c>
      <c r="L39" s="29"/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90.031205269999987</v>
      </c>
      <c r="E40" s="19">
        <v>271.58288798999996</v>
      </c>
      <c r="F40" s="29"/>
      <c r="G40" s="73">
        <v>42705</v>
      </c>
      <c r="H40" s="19">
        <v>83.959945529999999</v>
      </c>
      <c r="I40" s="21">
        <f t="shared" si="0"/>
        <v>9.39355323390898E-2</v>
      </c>
      <c r="J40" s="19">
        <v>257.50861388999999</v>
      </c>
      <c r="K40" s="21">
        <f t="shared" si="1"/>
        <v>8.6450048688024639E-2</v>
      </c>
      <c r="L40" s="35"/>
      <c r="M40" s="19">
        <v>4480.5630000000001</v>
      </c>
      <c r="N40" s="21">
        <f>+H40/M40</f>
        <v>1.8738704383801767E-2</v>
      </c>
      <c r="O40" s="35"/>
      <c r="P40" s="36"/>
    </row>
    <row r="41" spans="2:16" x14ac:dyDescent="0.25">
      <c r="B41" s="34"/>
      <c r="C41" s="73">
        <v>42917</v>
      </c>
      <c r="D41" s="19">
        <v>91.405844880000018</v>
      </c>
      <c r="E41" s="19">
        <v>277.66452363000002</v>
      </c>
      <c r="F41" s="29"/>
      <c r="G41" s="73">
        <v>42917</v>
      </c>
      <c r="H41" s="19">
        <v>91.405844880000018</v>
      </c>
      <c r="I41" s="21">
        <f>+H41/H40-1</f>
        <v>8.8683946886786602E-2</v>
      </c>
      <c r="J41" s="19">
        <v>277.66452363000002</v>
      </c>
      <c r="K41" s="21">
        <f t="shared" si="1"/>
        <v>7.8272759250725521E-2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23.954250819999999</v>
      </c>
      <c r="H42" s="75">
        <v>79.169575110000011</v>
      </c>
      <c r="I42" s="87">
        <f>+(H41/H29)^(1/6)-1</f>
        <v>0.21003115565805253</v>
      </c>
      <c r="J42" s="75"/>
      <c r="K42" s="87">
        <f>+(J41/J29)^(1/6)-1</f>
        <v>0.20124137128040998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15"/>
      <c r="D44" s="15"/>
      <c r="E44" s="15"/>
      <c r="F44" s="15"/>
      <c r="G44" s="15"/>
      <c r="H44" s="15"/>
      <c r="I44" s="15"/>
      <c r="J44" s="15"/>
      <c r="K44" s="15"/>
      <c r="L44" s="32"/>
      <c r="M44" s="32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5"/>
      <c r="M45" s="35"/>
      <c r="N45" s="35"/>
      <c r="O45" s="35"/>
      <c r="P45" s="36"/>
    </row>
    <row r="46" spans="2:16" x14ac:dyDescent="0.25">
      <c r="B46" s="16"/>
      <c r="C46" s="17"/>
      <c r="D46" s="161" t="s">
        <v>29</v>
      </c>
      <c r="E46" s="161"/>
      <c r="F46" s="161"/>
      <c r="G46" s="161"/>
      <c r="H46" s="161"/>
      <c r="I46" s="161"/>
      <c r="J46" s="161"/>
      <c r="K46" s="161"/>
      <c r="L46" s="35"/>
      <c r="M46" s="35"/>
      <c r="N46" s="35"/>
      <c r="O46" s="35"/>
      <c r="P46" s="36"/>
    </row>
    <row r="47" spans="2:16" x14ac:dyDescent="0.25">
      <c r="B47" s="16"/>
      <c r="C47" s="17"/>
      <c r="D47" s="174" t="s">
        <v>94</v>
      </c>
      <c r="E47" s="174"/>
      <c r="F47" s="174"/>
      <c r="G47" s="174"/>
      <c r="H47" s="174"/>
      <c r="I47" s="174"/>
      <c r="J47" s="174"/>
      <c r="K47" s="174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7" t="s">
        <v>28</v>
      </c>
      <c r="E48" s="167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L48" s="29"/>
      <c r="M48" s="18" t="s">
        <v>10</v>
      </c>
      <c r="N48" s="35"/>
      <c r="O48" s="35"/>
      <c r="P48" s="36"/>
    </row>
    <row r="49" spans="2:16" x14ac:dyDescent="0.25">
      <c r="B49" s="34"/>
      <c r="C49" s="35"/>
      <c r="D49" s="160" t="s">
        <v>21</v>
      </c>
      <c r="E49" s="160"/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0</v>
      </c>
      <c r="L49" s="29"/>
      <c r="M49" s="21">
        <f>+K49/K$56</f>
        <v>0</v>
      </c>
      <c r="N49" s="35"/>
      <c r="O49" s="35"/>
      <c r="P49" s="36"/>
    </row>
    <row r="50" spans="2:16" x14ac:dyDescent="0.25">
      <c r="B50" s="41"/>
      <c r="C50" s="42"/>
      <c r="D50" s="160" t="s">
        <v>22</v>
      </c>
      <c r="E50" s="160"/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0</v>
      </c>
      <c r="L50" s="29"/>
      <c r="M50" s="21">
        <f t="shared" ref="M50:M56" si="3">+K50/K$56</f>
        <v>0</v>
      </c>
      <c r="N50" s="42"/>
      <c r="O50" s="42"/>
      <c r="P50" s="43"/>
    </row>
    <row r="51" spans="2:16" x14ac:dyDescent="0.25">
      <c r="B51" s="34"/>
      <c r="C51" s="29"/>
      <c r="D51" s="160" t="s">
        <v>23</v>
      </c>
      <c r="E51" s="160"/>
      <c r="F51" s="19">
        <v>4.8758759999999999</v>
      </c>
      <c r="G51" s="19">
        <v>3.3315886199999998</v>
      </c>
      <c r="H51" s="19">
        <v>0</v>
      </c>
      <c r="I51" s="19">
        <v>0</v>
      </c>
      <c r="J51" s="19">
        <v>3.7915860000000003E-2</v>
      </c>
      <c r="K51" s="20">
        <f t="shared" si="2"/>
        <v>8.2453804799999997</v>
      </c>
      <c r="L51" s="29"/>
      <c r="M51" s="21">
        <f t="shared" si="3"/>
        <v>2.9695477017392849E-2</v>
      </c>
      <c r="N51" s="29"/>
      <c r="O51" s="29"/>
      <c r="P51" s="36"/>
    </row>
    <row r="52" spans="2:16" x14ac:dyDescent="0.25">
      <c r="B52" s="34"/>
      <c r="C52" s="29"/>
      <c r="D52" s="160" t="s">
        <v>24</v>
      </c>
      <c r="E52" s="160"/>
      <c r="F52" s="19">
        <v>10.136599819999999</v>
      </c>
      <c r="G52" s="19">
        <v>68.415689349999994</v>
      </c>
      <c r="H52" s="19">
        <v>0.65393503999999991</v>
      </c>
      <c r="I52" s="19">
        <v>0</v>
      </c>
      <c r="J52" s="19">
        <v>20.397742839999999</v>
      </c>
      <c r="K52" s="20">
        <f t="shared" si="2"/>
        <v>99.603967049999994</v>
      </c>
      <c r="L52" s="29"/>
      <c r="M52" s="21">
        <f t="shared" si="3"/>
        <v>0.35872053709939045</v>
      </c>
      <c r="N52" s="29"/>
      <c r="O52" s="29"/>
      <c r="P52" s="36"/>
    </row>
    <row r="53" spans="2:16" x14ac:dyDescent="0.25">
      <c r="B53" s="34"/>
      <c r="C53" s="29"/>
      <c r="D53" s="160" t="s">
        <v>25</v>
      </c>
      <c r="E53" s="160"/>
      <c r="F53" s="19">
        <v>0.16502854</v>
      </c>
      <c r="G53" s="19">
        <v>45.282237810000005</v>
      </c>
      <c r="H53" s="19">
        <v>1.81540777</v>
      </c>
      <c r="I53" s="19">
        <v>0</v>
      </c>
      <c r="J53" s="19">
        <v>19.623211999999999</v>
      </c>
      <c r="K53" s="20">
        <f t="shared" si="2"/>
        <v>66.885886120000009</v>
      </c>
      <c r="L53" s="29"/>
      <c r="M53" s="21">
        <f t="shared" si="3"/>
        <v>0.24088740342330642</v>
      </c>
      <c r="N53" s="29"/>
      <c r="O53" s="29"/>
      <c r="P53" s="36"/>
    </row>
    <row r="54" spans="2:16" x14ac:dyDescent="0.25">
      <c r="B54" s="34"/>
      <c r="C54" s="29"/>
      <c r="D54" s="160" t="s">
        <v>26</v>
      </c>
      <c r="E54" s="160"/>
      <c r="F54" s="19">
        <v>10.301401910000001</v>
      </c>
      <c r="G54" s="19">
        <v>63.752761200000009</v>
      </c>
      <c r="H54" s="19">
        <v>0.39606096000000002</v>
      </c>
      <c r="I54" s="19">
        <v>0</v>
      </c>
      <c r="J54" s="19">
        <v>16.955620810000003</v>
      </c>
      <c r="K54" s="20">
        <f t="shared" si="2"/>
        <v>91.405844880000004</v>
      </c>
      <c r="L54" s="29"/>
      <c r="M54" s="21">
        <f t="shared" si="3"/>
        <v>0.32919525939079725</v>
      </c>
      <c r="N54" s="29"/>
      <c r="O54" s="29"/>
      <c r="P54" s="36"/>
    </row>
    <row r="55" spans="2:16" x14ac:dyDescent="0.25">
      <c r="B55" s="34"/>
      <c r="C55" s="29"/>
      <c r="D55" s="160" t="s">
        <v>27</v>
      </c>
      <c r="E55" s="160"/>
      <c r="F55" s="19">
        <v>3.3271571099999999</v>
      </c>
      <c r="G55" s="19">
        <v>8.1962879900000001</v>
      </c>
      <c r="H55" s="19">
        <v>0</v>
      </c>
      <c r="I55" s="19">
        <v>0</v>
      </c>
      <c r="J55" s="19">
        <v>0</v>
      </c>
      <c r="K55" s="20">
        <f t="shared" si="2"/>
        <v>11.5234451</v>
      </c>
      <c r="L55" s="29"/>
      <c r="M55" s="21">
        <f t="shared" si="3"/>
        <v>4.1501323069113027E-2</v>
      </c>
      <c r="N55" s="29"/>
      <c r="O55" s="29"/>
      <c r="P55" s="36"/>
    </row>
    <row r="56" spans="2:16" x14ac:dyDescent="0.25">
      <c r="B56" s="34"/>
      <c r="C56" s="29"/>
      <c r="D56" s="160" t="s">
        <v>20</v>
      </c>
      <c r="E56" s="160"/>
      <c r="F56" s="20">
        <f t="shared" ref="F56:K56" si="4">SUM(F49:F55)</f>
        <v>28.806063379999998</v>
      </c>
      <c r="G56" s="20">
        <f t="shared" si="4"/>
        <v>188.97856497000001</v>
      </c>
      <c r="H56" s="20">
        <f t="shared" si="4"/>
        <v>2.8654037699999995</v>
      </c>
      <c r="I56" s="20">
        <f t="shared" si="4"/>
        <v>0</v>
      </c>
      <c r="J56" s="20">
        <f t="shared" si="4"/>
        <v>57.014491509999999</v>
      </c>
      <c r="K56" s="20">
        <f t="shared" si="4"/>
        <v>277.66452363000002</v>
      </c>
      <c r="L56" s="45"/>
      <c r="M56" s="24">
        <f t="shared" si="3"/>
        <v>1</v>
      </c>
      <c r="N56" s="29"/>
      <c r="O56" s="29"/>
      <c r="P56" s="36"/>
    </row>
    <row r="57" spans="2:16" x14ac:dyDescent="0.25">
      <c r="B57" s="34"/>
      <c r="C57" s="29"/>
      <c r="D57" s="29"/>
      <c r="E57" s="35"/>
      <c r="F57" s="40"/>
      <c r="G57" s="35"/>
      <c r="H57" s="35"/>
      <c r="I57" s="29"/>
      <c r="J57" s="29"/>
      <c r="K57" s="29"/>
      <c r="L57" s="29"/>
      <c r="M57" s="29"/>
      <c r="N57" s="29"/>
      <c r="O57" s="29"/>
      <c r="P57" s="36"/>
    </row>
    <row r="58" spans="2:16" x14ac:dyDescent="0.25">
      <c r="B58" s="34"/>
      <c r="C58" s="29"/>
      <c r="D58" s="29"/>
      <c r="E58" s="35"/>
      <c r="F58" s="40"/>
      <c r="G58" s="35"/>
      <c r="H58" s="35"/>
      <c r="I58" s="29"/>
      <c r="J58" s="29"/>
      <c r="K58" s="29"/>
      <c r="L58" s="29"/>
      <c r="M58" s="29"/>
      <c r="N58" s="29"/>
      <c r="O58" s="29"/>
      <c r="P58" s="36"/>
    </row>
    <row r="59" spans="2:16" x14ac:dyDescent="0.25">
      <c r="B59" s="34"/>
      <c r="C59" s="29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29"/>
      <c r="O59" s="29"/>
      <c r="P59" s="36"/>
    </row>
    <row r="60" spans="2:16" x14ac:dyDescent="0.25">
      <c r="B60" s="34"/>
      <c r="C60" s="29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N60" s="29"/>
      <c r="O60" s="29"/>
      <c r="P60" s="36"/>
    </row>
    <row r="61" spans="2:16" x14ac:dyDescent="0.25">
      <c r="B61" s="34"/>
      <c r="C61" s="29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29"/>
      <c r="O61" s="29"/>
      <c r="P61" s="36"/>
    </row>
    <row r="62" spans="2:16" x14ac:dyDescent="0.25">
      <c r="B62" s="34"/>
      <c r="C62" s="29"/>
      <c r="D62" s="166" t="s">
        <v>21</v>
      </c>
      <c r="E62" s="166"/>
      <c r="F62" s="19">
        <v>0</v>
      </c>
      <c r="G62" s="19">
        <v>4.6189999999999997E-5</v>
      </c>
      <c r="H62" s="19">
        <v>9.1019999999999993E-5</v>
      </c>
      <c r="I62" s="19">
        <v>0</v>
      </c>
      <c r="J62" s="19">
        <v>0</v>
      </c>
      <c r="K62" s="19">
        <v>0</v>
      </c>
      <c r="L62" s="53">
        <f>+IFERROR(K62/J62-1,0)</f>
        <v>0</v>
      </c>
      <c r="M62" s="128">
        <f>+K62-J62</f>
        <v>0</v>
      </c>
      <c r="N62" s="29"/>
      <c r="O62" s="29"/>
      <c r="P62" s="36"/>
    </row>
    <row r="63" spans="2:16" x14ac:dyDescent="0.25">
      <c r="B63" s="34"/>
      <c r="C63" s="29"/>
      <c r="D63" s="160" t="s">
        <v>22</v>
      </c>
      <c r="E63" s="160"/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53">
        <f t="shared" ref="L63:L69" si="5">+IFERROR(K63/J63-1,0)</f>
        <v>0</v>
      </c>
      <c r="M63" s="128">
        <f t="shared" ref="M63:M69" si="6">+K63-J63</f>
        <v>0</v>
      </c>
      <c r="N63" s="29"/>
      <c r="O63" s="29"/>
      <c r="P63" s="36"/>
    </row>
    <row r="64" spans="2:16" x14ac:dyDescent="0.25">
      <c r="B64" s="34"/>
      <c r="C64" s="29"/>
      <c r="D64" s="160" t="s">
        <v>23</v>
      </c>
      <c r="E64" s="160"/>
      <c r="F64" s="19">
        <v>0.69084160999999999</v>
      </c>
      <c r="G64" s="19">
        <v>1.31393044</v>
      </c>
      <c r="H64" s="19">
        <v>1.5587280300000002</v>
      </c>
      <c r="I64" s="19">
        <v>2.83338416</v>
      </c>
      <c r="J64" s="19">
        <v>5.1671771500000006</v>
      </c>
      <c r="K64" s="19">
        <v>8.2453804799999997</v>
      </c>
      <c r="L64" s="53">
        <f t="shared" si="5"/>
        <v>0.59572243037961226</v>
      </c>
      <c r="M64" s="128">
        <f t="shared" si="6"/>
        <v>3.0782033299999991</v>
      </c>
      <c r="N64" s="29"/>
      <c r="O64" s="29"/>
      <c r="P64" s="36"/>
    </row>
    <row r="65" spans="2:16" x14ac:dyDescent="0.25">
      <c r="B65" s="34"/>
      <c r="C65" s="29"/>
      <c r="D65" s="160" t="s">
        <v>24</v>
      </c>
      <c r="E65" s="160"/>
      <c r="F65" s="19">
        <v>28.180466159999995</v>
      </c>
      <c r="G65" s="19">
        <v>32.931646669999999</v>
      </c>
      <c r="H65" s="19">
        <v>48.792181639999995</v>
      </c>
      <c r="I65" s="19">
        <v>65.99879396</v>
      </c>
      <c r="J65" s="19">
        <v>83.880528749999996</v>
      </c>
      <c r="K65" s="19">
        <v>99.603967050000023</v>
      </c>
      <c r="L65" s="53">
        <f t="shared" si="5"/>
        <v>0.18745039563189492</v>
      </c>
      <c r="M65" s="128">
        <f t="shared" si="6"/>
        <v>15.723438300000026</v>
      </c>
      <c r="N65" s="29"/>
      <c r="O65" s="29"/>
      <c r="P65" s="36"/>
    </row>
    <row r="66" spans="2:16" x14ac:dyDescent="0.25">
      <c r="B66" s="34"/>
      <c r="C66" s="29"/>
      <c r="D66" s="160" t="s">
        <v>25</v>
      </c>
      <c r="E66" s="160"/>
      <c r="F66" s="19">
        <v>44.844148589999996</v>
      </c>
      <c r="G66" s="19">
        <v>53.769034080000004</v>
      </c>
      <c r="H66" s="19">
        <v>53.019265399999995</v>
      </c>
      <c r="I66" s="19">
        <v>59.131499469999987</v>
      </c>
      <c r="J66" s="19">
        <v>60.890859830000004</v>
      </c>
      <c r="K66" s="19">
        <v>66.885886119999995</v>
      </c>
      <c r="L66" s="53">
        <f t="shared" si="5"/>
        <v>9.8455274022035244E-2</v>
      </c>
      <c r="M66" s="128">
        <f t="shared" si="6"/>
        <v>5.9950262899999913</v>
      </c>
      <c r="N66" s="29"/>
      <c r="O66" s="29"/>
      <c r="P66" s="36"/>
    </row>
    <row r="67" spans="2:16" x14ac:dyDescent="0.25">
      <c r="B67" s="34"/>
      <c r="C67" s="29"/>
      <c r="D67" s="160" t="s">
        <v>26</v>
      </c>
      <c r="E67" s="160"/>
      <c r="F67" s="129">
        <v>42.104068910000002</v>
      </c>
      <c r="G67" s="129">
        <v>50.647782669999991</v>
      </c>
      <c r="H67" s="129">
        <v>58.052895749999998</v>
      </c>
      <c r="I67" s="129">
        <v>66.885377120000001</v>
      </c>
      <c r="J67" s="129">
        <v>76.750359640000013</v>
      </c>
      <c r="K67" s="129">
        <v>91.405844880000018</v>
      </c>
      <c r="L67" s="130">
        <f t="shared" si="5"/>
        <v>0.19095005298661816</v>
      </c>
      <c r="M67" s="131">
        <f t="shared" si="6"/>
        <v>14.655485240000004</v>
      </c>
      <c r="N67" s="29"/>
      <c r="O67" s="29"/>
      <c r="P67" s="36"/>
    </row>
    <row r="68" spans="2:16" x14ac:dyDescent="0.25">
      <c r="B68" s="34"/>
      <c r="C68" s="29"/>
      <c r="D68" s="160" t="s">
        <v>27</v>
      </c>
      <c r="E68" s="160"/>
      <c r="F68" s="19">
        <v>4.0945951599999999</v>
      </c>
      <c r="G68" s="19">
        <v>4.5926198999999999</v>
      </c>
      <c r="H68" s="19">
        <v>5.1386180599999998</v>
      </c>
      <c r="I68" s="19">
        <v>6.3771255799999995</v>
      </c>
      <c r="J68" s="19">
        <v>10.329439350000001</v>
      </c>
      <c r="K68" s="19">
        <v>11.5234451</v>
      </c>
      <c r="L68" s="53">
        <f t="shared" si="5"/>
        <v>0.11559250309166091</v>
      </c>
      <c r="M68" s="128">
        <f t="shared" si="6"/>
        <v>1.1940057499999988</v>
      </c>
      <c r="N68" s="29"/>
      <c r="O68" s="29"/>
      <c r="P68" s="36"/>
    </row>
    <row r="69" spans="2:16" x14ac:dyDescent="0.25">
      <c r="B69" s="34"/>
      <c r="C69" s="29"/>
      <c r="D69" s="160" t="s">
        <v>20</v>
      </c>
      <c r="E69" s="160"/>
      <c r="F69" s="19">
        <f t="shared" ref="F69:J69" si="7">SUM(F62:F68)</f>
        <v>119.91412042999998</v>
      </c>
      <c r="G69" s="19">
        <f t="shared" si="7"/>
        <v>143.25505994999997</v>
      </c>
      <c r="H69" s="19">
        <f t="shared" si="7"/>
        <v>166.56177989999998</v>
      </c>
      <c r="I69" s="19">
        <f t="shared" si="7"/>
        <v>201.22618028999997</v>
      </c>
      <c r="J69" s="19">
        <f t="shared" si="7"/>
        <v>237.01836471999999</v>
      </c>
      <c r="K69" s="19">
        <f>SUM(K62:K68)</f>
        <v>277.66452363000002</v>
      </c>
      <c r="L69" s="53">
        <f t="shared" si="5"/>
        <v>0.17148949178692163</v>
      </c>
      <c r="M69" s="128">
        <f t="shared" si="6"/>
        <v>40.646158910000025</v>
      </c>
      <c r="N69" s="29"/>
      <c r="O69" s="29"/>
      <c r="P69" s="36"/>
    </row>
    <row r="70" spans="2:16" x14ac:dyDescent="0.25">
      <c r="B70" s="34"/>
      <c r="C70" s="35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35"/>
      <c r="O70" s="35"/>
      <c r="P70" s="36"/>
    </row>
    <row r="71" spans="2:16" x14ac:dyDescent="0.25">
      <c r="B71" s="34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5"/>
      <c r="O71" s="35"/>
      <c r="P71" s="36"/>
    </row>
    <row r="72" spans="2:16" x14ac:dyDescent="0.25">
      <c r="B72" s="34"/>
      <c r="C72" s="35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35"/>
      <c r="O72" s="35"/>
      <c r="P72" s="36"/>
    </row>
    <row r="73" spans="2:16" x14ac:dyDescent="0.25">
      <c r="B73" s="34"/>
      <c r="C73" s="35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35"/>
      <c r="O73" s="35"/>
      <c r="P73" s="36"/>
    </row>
    <row r="74" spans="2:16" x14ac:dyDescent="0.25">
      <c r="B74" s="34"/>
      <c r="C74" s="35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35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12.41552225</v>
      </c>
      <c r="G75" s="19">
        <v>12.026629010000001</v>
      </c>
      <c r="H75" s="19">
        <v>11.411484160000001</v>
      </c>
      <c r="I75" s="19">
        <v>10.553208729999998</v>
      </c>
      <c r="J75" s="19">
        <v>7.9203194400000001</v>
      </c>
      <c r="K75" s="19">
        <v>10.301401910000001</v>
      </c>
      <c r="L75" s="53">
        <f>+IFERROR(K75/J75-1,0)</f>
        <v>0.30062960061620969</v>
      </c>
      <c r="M75" s="54">
        <f>+K75-J75</f>
        <v>2.3810824700000008</v>
      </c>
      <c r="N75" s="35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20.834127090000003</v>
      </c>
      <c r="G76" s="19">
        <v>27.455605620000004</v>
      </c>
      <c r="H76" s="19">
        <v>35.143530310000003</v>
      </c>
      <c r="I76" s="19">
        <v>42.846371679999997</v>
      </c>
      <c r="J76" s="19">
        <v>53.645509480000001</v>
      </c>
      <c r="K76" s="19">
        <v>63.752761200000009</v>
      </c>
      <c r="L76" s="53">
        <f t="shared" ref="L76:L80" si="8">+IFERROR(K76/J76-1,0)</f>
        <v>0.18840815975041059</v>
      </c>
      <c r="M76" s="54">
        <f t="shared" ref="M76:M80" si="9">+K76-J76</f>
        <v>10.107251720000008</v>
      </c>
      <c r="N76" s="35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1.1888212300000001</v>
      </c>
      <c r="G77" s="19">
        <v>0.71654916000000002</v>
      </c>
      <c r="H77" s="19">
        <v>0.1884508</v>
      </c>
      <c r="I77" s="19">
        <v>0</v>
      </c>
      <c r="J77" s="19">
        <v>0</v>
      </c>
      <c r="K77" s="19">
        <v>0.39606096000000002</v>
      </c>
      <c r="L77" s="53">
        <f t="shared" si="8"/>
        <v>0</v>
      </c>
      <c r="M77" s="54">
        <f t="shared" si="9"/>
        <v>0.39606096000000002</v>
      </c>
      <c r="N77" s="35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0</v>
      </c>
      <c r="G78" s="19">
        <v>0</v>
      </c>
      <c r="H78" s="19">
        <v>0</v>
      </c>
      <c r="I78" s="19">
        <v>0.18537910999999999</v>
      </c>
      <c r="J78" s="19">
        <v>0.23693261999999998</v>
      </c>
      <c r="K78" s="19">
        <v>0</v>
      </c>
      <c r="L78" s="53">
        <f t="shared" si="8"/>
        <v>-1</v>
      </c>
      <c r="M78" s="54">
        <f t="shared" si="9"/>
        <v>-0.23693261999999998</v>
      </c>
      <c r="N78" s="35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7.6655983400000007</v>
      </c>
      <c r="G79" s="19">
        <v>10.44899888</v>
      </c>
      <c r="H79" s="19">
        <v>11.309430480000001</v>
      </c>
      <c r="I79" s="19">
        <v>13.300417599999998</v>
      </c>
      <c r="J79" s="19">
        <v>14.9475981</v>
      </c>
      <c r="K79" s="19">
        <v>16.955620810000003</v>
      </c>
      <c r="L79" s="53">
        <f t="shared" si="8"/>
        <v>0.13433748329104467</v>
      </c>
      <c r="M79" s="54">
        <f t="shared" si="9"/>
        <v>2.0080227100000023</v>
      </c>
      <c r="N79" s="35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42.104068910000009</v>
      </c>
      <c r="G80" s="19">
        <f t="shared" si="10"/>
        <v>50.647782670000005</v>
      </c>
      <c r="H80" s="19">
        <f t="shared" si="10"/>
        <v>58.052895750000005</v>
      </c>
      <c r="I80" s="19">
        <f t="shared" si="10"/>
        <v>66.885377120000001</v>
      </c>
      <c r="J80" s="19">
        <f t="shared" si="10"/>
        <v>76.750359639999999</v>
      </c>
      <c r="K80" s="19">
        <f>SUM(K75:K79)</f>
        <v>91.405844880000004</v>
      </c>
      <c r="L80" s="53">
        <f t="shared" si="8"/>
        <v>0.19095005298661816</v>
      </c>
      <c r="M80" s="54">
        <f t="shared" si="9"/>
        <v>14.655485240000004</v>
      </c>
      <c r="N80" s="35"/>
      <c r="O80" s="35"/>
      <c r="P80" s="36"/>
    </row>
    <row r="81" spans="2:16" x14ac:dyDescent="0.25">
      <c r="B81" s="34"/>
      <c r="C81" s="35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35"/>
      <c r="O81" s="35"/>
      <c r="P81" s="36"/>
    </row>
    <row r="82" spans="2:16" x14ac:dyDescent="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x14ac:dyDescent="0.25">
      <c r="B83" s="34"/>
      <c r="C83" s="35"/>
      <c r="D83" s="35"/>
      <c r="E83" s="35"/>
      <c r="F83" s="35"/>
      <c r="G83" s="35"/>
      <c r="H83" s="35"/>
      <c r="I83" s="29"/>
      <c r="J83" s="29"/>
      <c r="K83" s="29"/>
      <c r="L83" s="29"/>
      <c r="M83" s="29"/>
      <c r="N83" s="29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2.6377772936046442E-2</v>
      </c>
      <c r="G91" s="89">
        <v>2.5263388740397304E-2</v>
      </c>
      <c r="H91" s="89">
        <v>3.67444261106162E-2</v>
      </c>
      <c r="I91" s="89">
        <v>7.3547175300942083E-2</v>
      </c>
      <c r="J91" s="89">
        <v>0</v>
      </c>
      <c r="K91" s="89">
        <v>9.3468101580280929E-3</v>
      </c>
      <c r="L91" s="89">
        <v>0</v>
      </c>
      <c r="M91" s="89">
        <v>2.9430385589862731E-2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9.2202806702116336E-3</v>
      </c>
      <c r="G92" s="89">
        <v>1.8351819556107048E-2</v>
      </c>
      <c r="H92" s="89">
        <v>2.8402703461392381E-2</v>
      </c>
      <c r="I92" s="89">
        <v>0.12853832851724298</v>
      </c>
      <c r="J92" s="89">
        <v>0</v>
      </c>
      <c r="K92" s="89">
        <v>1.1338115403986056E-2</v>
      </c>
      <c r="L92" s="89">
        <v>0</v>
      </c>
      <c r="M92" s="89">
        <v>2.4264475501156776E-2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1.700255738566072E-2</v>
      </c>
      <c r="G93" s="89">
        <v>1.9310759545125837E-2</v>
      </c>
      <c r="H93" s="89">
        <v>2.2738029208145001E-2</v>
      </c>
      <c r="I93" s="89">
        <v>0.20142308312733748</v>
      </c>
      <c r="J93" s="89">
        <v>0</v>
      </c>
      <c r="K93" s="89">
        <v>1.136959328118548E-2</v>
      </c>
      <c r="L93" s="89">
        <v>0</v>
      </c>
      <c r="M93" s="89">
        <v>2.1688823453050631E-2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3.1024530427310112E-2</v>
      </c>
      <c r="G94" s="89">
        <v>3.8860643525574272E-2</v>
      </c>
      <c r="H94" s="89">
        <v>2.9716678775572145E-2</v>
      </c>
      <c r="I94" s="89">
        <v>0</v>
      </c>
      <c r="J94" s="89">
        <v>5.1192754645171465E-2</v>
      </c>
      <c r="K94" s="89">
        <v>1.5461113875020759E-2</v>
      </c>
      <c r="L94" s="89">
        <v>0</v>
      </c>
      <c r="M94" s="89">
        <v>3.0347126388689125E-2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3.6432915622025233E-2</v>
      </c>
      <c r="G95" s="89">
        <v>3.0727566119599134E-2</v>
      </c>
      <c r="H95" s="89">
        <v>3.1569618385018046E-2</v>
      </c>
      <c r="I95" s="89">
        <v>0</v>
      </c>
      <c r="J95" s="89">
        <v>5.3869245764606354E-2</v>
      </c>
      <c r="K95" s="89">
        <v>2.2095602765428195E-2</v>
      </c>
      <c r="L95" s="89">
        <v>0</v>
      </c>
      <c r="M95" s="89">
        <v>3.100959350298977E-2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2.9986979775922434E-2</v>
      </c>
      <c r="G96" s="89">
        <v>2.5766942422740569E-2</v>
      </c>
      <c r="H96" s="89">
        <v>3.4521727853291981E-2</v>
      </c>
      <c r="I96" s="89">
        <v>7.0590760058921814E-2</v>
      </c>
      <c r="J96" s="89">
        <v>0</v>
      </c>
      <c r="K96" s="89">
        <v>2.0700016395411847E-2</v>
      </c>
      <c r="L96" s="89">
        <v>0</v>
      </c>
      <c r="M96" s="89">
        <v>3.1352014603604032E-2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G34:H46">
    <sortCondition descending="1" ref="G34:G46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99"/>
  <sheetViews>
    <sheetView workbookViewId="0">
      <selection activeCell="B12" sqref="B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0" t="s">
        <v>114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8.0686262024499036E-2</v>
      </c>
      <c r="F11" s="80">
        <v>4.2626440701423782E-2</v>
      </c>
      <c r="G11" s="172"/>
      <c r="H11" s="173"/>
      <c r="I11" s="78"/>
      <c r="J11" s="3"/>
      <c r="K11" s="79">
        <v>2007</v>
      </c>
      <c r="L11" s="80">
        <v>4.4999999999999998E-2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0.10831902203738862</v>
      </c>
      <c r="F12" s="80">
        <v>5.0692415237690573E-2</v>
      </c>
      <c r="G12" s="172"/>
      <c r="H12" s="173"/>
      <c r="I12" s="78"/>
      <c r="J12" s="3"/>
      <c r="K12" s="79">
        <v>2008</v>
      </c>
      <c r="L12" s="80">
        <v>5.9000000000000004E-2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0.11899925153527746</v>
      </c>
      <c r="F13" s="80">
        <v>5.4583819504312472E-2</v>
      </c>
      <c r="G13" s="81"/>
      <c r="H13" s="82"/>
      <c r="I13" s="78"/>
      <c r="J13" s="3"/>
      <c r="K13" s="79">
        <v>2009</v>
      </c>
      <c r="L13" s="80">
        <v>0.10310000000000001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0.13889333133604395</v>
      </c>
      <c r="F14" s="80">
        <v>6.469771809408803E-2</v>
      </c>
      <c r="G14" s="172" t="s">
        <v>71</v>
      </c>
      <c r="H14" s="173"/>
      <c r="I14" s="83"/>
      <c r="J14" s="3"/>
      <c r="K14" s="79">
        <v>2010</v>
      </c>
      <c r="L14" s="80">
        <v>0.11749999999999999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0.16837969476401604</v>
      </c>
      <c r="F15" s="80">
        <v>6.8958895149132601E-2</v>
      </c>
      <c r="G15" s="172"/>
      <c r="H15" s="173"/>
      <c r="I15" s="83"/>
      <c r="J15" s="3"/>
      <c r="K15" s="79">
        <v>2011</v>
      </c>
      <c r="L15" s="80">
        <v>0.14069999999999999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0.17986001927736381</v>
      </c>
      <c r="F16" s="80">
        <v>7.3782087224616738E-2</v>
      </c>
      <c r="G16" s="172"/>
      <c r="H16" s="173"/>
      <c r="I16" s="83"/>
      <c r="J16" s="3"/>
      <c r="K16" s="79">
        <v>2012</v>
      </c>
      <c r="L16" s="80">
        <v>0.15859999999999999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0.18469046983603057</v>
      </c>
      <c r="F17" s="80">
        <v>9.5939706528047952E-2</v>
      </c>
      <c r="G17" s="3"/>
      <c r="H17" s="3"/>
      <c r="I17" s="3"/>
      <c r="J17" s="3"/>
      <c r="K17" s="79">
        <v>2013</v>
      </c>
      <c r="L17" s="80">
        <v>0.17949999999999999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0.19434537591407677</v>
      </c>
      <c r="F18" s="80">
        <v>9.1638577598072285E-2</v>
      </c>
      <c r="G18" s="3"/>
      <c r="H18" s="3"/>
      <c r="I18" s="3"/>
      <c r="J18" s="3"/>
      <c r="K18" s="79">
        <v>2014</v>
      </c>
      <c r="L18" s="80">
        <v>0.19289999999999999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0.19271804445030416</v>
      </c>
      <c r="F19" s="80">
        <v>8.0245572143017307E-2</v>
      </c>
      <c r="G19" s="3"/>
      <c r="H19" s="3"/>
      <c r="I19" s="3"/>
      <c r="J19" s="3"/>
      <c r="K19" s="79">
        <v>2015</v>
      </c>
      <c r="L19" s="80">
        <v>0.19920000000000002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0.18251412297959982</v>
      </c>
      <c r="F20" s="80">
        <v>7.8551100356877096E-2</v>
      </c>
      <c r="G20" s="3"/>
      <c r="H20" s="3"/>
      <c r="I20" s="3"/>
      <c r="J20" s="3"/>
      <c r="K20" s="79">
        <v>2016</v>
      </c>
      <c r="L20" s="80">
        <v>0.20129999999999998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F27" s="29"/>
      <c r="G27" s="162" t="s">
        <v>65</v>
      </c>
      <c r="H27" s="162"/>
      <c r="I27" s="162"/>
      <c r="J27" s="162"/>
      <c r="K27" s="162"/>
      <c r="L27" s="29"/>
      <c r="M27" s="29"/>
      <c r="N27" s="35"/>
      <c r="O27" s="35"/>
      <c r="P27" s="36"/>
    </row>
    <row r="28" spans="2:16" x14ac:dyDescent="0.25">
      <c r="B28" s="34"/>
      <c r="C28" s="125" t="s">
        <v>61</v>
      </c>
      <c r="D28" s="125" t="s">
        <v>60</v>
      </c>
      <c r="E28" s="125" t="s">
        <v>1</v>
      </c>
      <c r="F28" s="29"/>
      <c r="G28" s="125" t="s">
        <v>61</v>
      </c>
      <c r="H28" s="125" t="s">
        <v>60</v>
      </c>
      <c r="I28" s="125" t="s">
        <v>62</v>
      </c>
      <c r="J28" s="125" t="s">
        <v>1</v>
      </c>
      <c r="K28" s="125" t="s">
        <v>63</v>
      </c>
      <c r="L28" s="29"/>
      <c r="M28" s="125" t="s">
        <v>67</v>
      </c>
      <c r="N28" s="125" t="s">
        <v>68</v>
      </c>
      <c r="O28" s="35"/>
      <c r="P28" s="36"/>
    </row>
    <row r="29" spans="2:16" x14ac:dyDescent="0.25">
      <c r="B29" s="34"/>
      <c r="C29" s="73">
        <v>42552</v>
      </c>
      <c r="D29" s="19">
        <v>365.90372956999994</v>
      </c>
      <c r="E29" s="19">
        <v>1361.7092565599996</v>
      </c>
      <c r="F29" s="29"/>
      <c r="G29" s="73">
        <v>40725</v>
      </c>
      <c r="H29" s="19">
        <v>145.20421000000002</v>
      </c>
      <c r="I29" s="21">
        <f>+H29/G42-1</f>
        <v>0.16613979408327006</v>
      </c>
      <c r="J29" s="19">
        <v>636.25511000000006</v>
      </c>
      <c r="K29" s="21">
        <f>+J29/H42-1</f>
        <v>0.17913421418412101</v>
      </c>
      <c r="L29" s="29"/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380.49842872999994</v>
      </c>
      <c r="E30" s="19">
        <v>1371.3692848000001</v>
      </c>
      <c r="F30" s="29"/>
      <c r="G30" s="73">
        <v>40878</v>
      </c>
      <c r="H30" s="19">
        <v>156.10680151999998</v>
      </c>
      <c r="I30" s="21">
        <f t="shared" ref="I30:I40" si="0">+H30/H29-1</f>
        <v>7.5084541419287776E-2</v>
      </c>
      <c r="J30" s="19">
        <v>713.03950440999995</v>
      </c>
      <c r="K30" s="21">
        <f t="shared" ref="K30:K41" si="1">+J30/J29-1</f>
        <v>0.12068177245759149</v>
      </c>
      <c r="L30" s="29"/>
      <c r="M30" s="19">
        <v>4497.34</v>
      </c>
      <c r="N30" s="21">
        <f>+H30/M30</f>
        <v>3.4710918347289725E-2</v>
      </c>
      <c r="O30" s="35"/>
      <c r="P30" s="36"/>
    </row>
    <row r="31" spans="2:16" x14ac:dyDescent="0.25">
      <c r="B31" s="34"/>
      <c r="C31" s="73">
        <v>42614</v>
      </c>
      <c r="D31" s="19">
        <v>383.59440830000011</v>
      </c>
      <c r="E31" s="19">
        <v>1369.1347973800002</v>
      </c>
      <c r="F31" s="29"/>
      <c r="G31" s="73">
        <v>41091</v>
      </c>
      <c r="H31" s="19">
        <v>166.19817511000002</v>
      </c>
      <c r="I31" s="21">
        <f t="shared" si="0"/>
        <v>6.4644035312626524E-2</v>
      </c>
      <c r="J31" s="19">
        <v>795.99493345999986</v>
      </c>
      <c r="K31" s="21">
        <f t="shared" si="1"/>
        <v>0.11634057936052344</v>
      </c>
      <c r="L31" s="29"/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386.98275761000002</v>
      </c>
      <c r="E32" s="19">
        <v>1378.8692810100001</v>
      </c>
      <c r="F32" s="29"/>
      <c r="G32" s="73">
        <v>41244</v>
      </c>
      <c r="H32" s="19">
        <v>185.45843607000003</v>
      </c>
      <c r="I32" s="21">
        <f t="shared" si="0"/>
        <v>0.11588731914326011</v>
      </c>
      <c r="J32" s="19">
        <v>862.32436054000004</v>
      </c>
      <c r="K32" s="21">
        <f t="shared" si="1"/>
        <v>8.3328956368706963E-2</v>
      </c>
      <c r="L32" s="29"/>
      <c r="M32" s="19">
        <v>5133.482</v>
      </c>
      <c r="N32" s="21">
        <f>+H32/M32</f>
        <v>3.6127220485043104E-2</v>
      </c>
      <c r="O32" s="35"/>
      <c r="P32" s="36"/>
    </row>
    <row r="33" spans="2:16" x14ac:dyDescent="0.25">
      <c r="B33" s="34"/>
      <c r="C33" s="73">
        <v>42675</v>
      </c>
      <c r="D33" s="19">
        <v>635.63828325999998</v>
      </c>
      <c r="E33" s="19">
        <v>2627.1530057999998</v>
      </c>
      <c r="F33" s="29"/>
      <c r="G33" s="73">
        <v>41456</v>
      </c>
      <c r="H33" s="19">
        <v>213.10248361000001</v>
      </c>
      <c r="I33" s="21">
        <f t="shared" si="0"/>
        <v>0.14905791359938947</v>
      </c>
      <c r="J33" s="19">
        <v>912.18393487999992</v>
      </c>
      <c r="K33" s="21">
        <f t="shared" si="1"/>
        <v>5.7819976590684607E-2</v>
      </c>
      <c r="L33" s="29"/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392.17644652999996</v>
      </c>
      <c r="E34" s="19">
        <v>1398.0165927300002</v>
      </c>
      <c r="F34" s="29"/>
      <c r="G34" s="73">
        <v>41609</v>
      </c>
      <c r="H34" s="19">
        <v>243.63352512</v>
      </c>
      <c r="I34" s="21">
        <f t="shared" si="0"/>
        <v>0.14326928993410992</v>
      </c>
      <c r="J34" s="19">
        <v>963.99824996999996</v>
      </c>
      <c r="K34" s="21">
        <f t="shared" si="1"/>
        <v>5.6802485889883902E-2</v>
      </c>
      <c r="L34" s="29"/>
      <c r="M34" s="19">
        <v>5645.991</v>
      </c>
      <c r="N34" s="21">
        <f>+H34/M34</f>
        <v>4.3151596437188793E-2</v>
      </c>
      <c r="O34" s="35"/>
      <c r="P34" s="36"/>
    </row>
    <row r="35" spans="2:16" x14ac:dyDescent="0.25">
      <c r="B35" s="34"/>
      <c r="C35" s="73">
        <v>42736</v>
      </c>
      <c r="D35" s="19">
        <v>396.16633508999996</v>
      </c>
      <c r="E35" s="19">
        <v>1380.25837817</v>
      </c>
      <c r="F35" s="29"/>
      <c r="G35" s="73">
        <v>41821</v>
      </c>
      <c r="H35" s="19">
        <v>272.62047222000001</v>
      </c>
      <c r="I35" s="21">
        <f t="shared" si="0"/>
        <v>0.11897766157478817</v>
      </c>
      <c r="J35" s="19">
        <v>1031.1718922099999</v>
      </c>
      <c r="K35" s="21">
        <f t="shared" si="1"/>
        <v>6.9682327993946469E-2</v>
      </c>
      <c r="L35" s="29"/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400.18740909999991</v>
      </c>
      <c r="E36" s="19">
        <v>1390.2684583799999</v>
      </c>
      <c r="F36" s="29"/>
      <c r="G36" s="73">
        <v>41974</v>
      </c>
      <c r="H36" s="19">
        <v>296.78232032999995</v>
      </c>
      <c r="I36" s="21">
        <f t="shared" si="0"/>
        <v>8.8628150018395413E-2</v>
      </c>
      <c r="J36" s="19">
        <v>1112.47186657</v>
      </c>
      <c r="K36" s="21">
        <f t="shared" si="1"/>
        <v>7.8842310359874768E-2</v>
      </c>
      <c r="L36" s="29"/>
      <c r="M36" s="19">
        <v>6073.8879999999999</v>
      </c>
      <c r="N36" s="21">
        <f>+H36/M36</f>
        <v>4.8862000802451407E-2</v>
      </c>
      <c r="O36" s="35"/>
      <c r="P36" s="36"/>
    </row>
    <row r="37" spans="2:16" x14ac:dyDescent="0.25">
      <c r="B37" s="34"/>
      <c r="C37" s="73">
        <v>42795</v>
      </c>
      <c r="D37" s="19">
        <v>410.39874869000005</v>
      </c>
      <c r="E37" s="19">
        <v>1417.6339153500003</v>
      </c>
      <c r="F37" s="29"/>
      <c r="G37" s="73">
        <v>42186</v>
      </c>
      <c r="H37" s="19">
        <v>330.15874849000005</v>
      </c>
      <c r="I37" s="21">
        <f t="shared" si="0"/>
        <v>0.11246097180885983</v>
      </c>
      <c r="J37" s="19">
        <v>1156.5287214099999</v>
      </c>
      <c r="K37" s="21">
        <f t="shared" si="1"/>
        <v>3.9602668763064619E-2</v>
      </c>
      <c r="L37" s="29"/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412.76080824999991</v>
      </c>
      <c r="E38" s="19">
        <v>1421.3847159499999</v>
      </c>
      <c r="F38" s="29"/>
      <c r="G38" s="73">
        <v>42339</v>
      </c>
      <c r="H38" s="19">
        <v>352.43456379999998</v>
      </c>
      <c r="I38" s="21">
        <f t="shared" si="0"/>
        <v>6.747001377937023E-2</v>
      </c>
      <c r="J38" s="19">
        <v>1238.95275135</v>
      </c>
      <c r="K38" s="21">
        <f t="shared" si="1"/>
        <v>7.1268467798630608E-2</v>
      </c>
      <c r="L38" s="29"/>
      <c r="M38" s="19">
        <v>6818.6710000000003</v>
      </c>
      <c r="N38" s="21">
        <f>+H38/M38</f>
        <v>5.1686694342636556E-2</v>
      </c>
      <c r="O38" s="35"/>
      <c r="P38" s="36"/>
    </row>
    <row r="39" spans="2:16" x14ac:dyDescent="0.25">
      <c r="B39" s="34"/>
      <c r="C39" s="73">
        <v>42856</v>
      </c>
      <c r="D39" s="19">
        <v>415.11306206</v>
      </c>
      <c r="E39" s="19">
        <v>1434.7202175300001</v>
      </c>
      <c r="F39" s="29"/>
      <c r="G39" s="73">
        <v>42552</v>
      </c>
      <c r="H39" s="19">
        <v>365.90372956999994</v>
      </c>
      <c r="I39" s="21">
        <f t="shared" si="0"/>
        <v>3.8217493837078509E-2</v>
      </c>
      <c r="J39" s="19">
        <v>1361.7092565599996</v>
      </c>
      <c r="K39" s="21">
        <f t="shared" si="1"/>
        <v>9.9080860893395961E-2</v>
      </c>
      <c r="L39" s="29"/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418.36575476000002</v>
      </c>
      <c r="E40" s="19">
        <v>1419.2745433800001</v>
      </c>
      <c r="F40" s="29"/>
      <c r="G40" s="73">
        <v>42705</v>
      </c>
      <c r="H40" s="19">
        <v>392.17644652999996</v>
      </c>
      <c r="I40" s="21">
        <f t="shared" si="0"/>
        <v>7.180226610664775E-2</v>
      </c>
      <c r="J40" s="19">
        <v>1398.0165927300002</v>
      </c>
      <c r="K40" s="21">
        <f t="shared" si="1"/>
        <v>2.6663060411090678E-2</v>
      </c>
      <c r="L40" s="35"/>
      <c r="M40" s="19">
        <v>7639.8850000000002</v>
      </c>
      <c r="N40" s="21">
        <f>+H40/M40</f>
        <v>5.1332768298213906E-2</v>
      </c>
      <c r="O40" s="35"/>
      <c r="P40" s="36"/>
    </row>
    <row r="41" spans="2:16" x14ac:dyDescent="0.25">
      <c r="B41" s="34"/>
      <c r="C41" s="73">
        <v>42917</v>
      </c>
      <c r="D41" s="19">
        <v>420.49082231999995</v>
      </c>
      <c r="E41" s="19">
        <v>1440.2847962000001</v>
      </c>
      <c r="F41" s="29"/>
      <c r="G41" s="73">
        <v>42917</v>
      </c>
      <c r="H41" s="19">
        <v>420.49082231999995</v>
      </c>
      <c r="I41" s="21">
        <f>+H41/H40-1</f>
        <v>7.2198052791102585E-2</v>
      </c>
      <c r="J41" s="19">
        <v>1440.2847962000001</v>
      </c>
      <c r="K41" s="21">
        <f t="shared" si="1"/>
        <v>3.0234407581286149E-2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124.51698392999998</v>
      </c>
      <c r="H42" s="75">
        <v>539.59515579000004</v>
      </c>
      <c r="I42" s="87">
        <f>+(H41/H29)^(1/6)-1</f>
        <v>0.19388607141958225</v>
      </c>
      <c r="J42" s="75"/>
      <c r="K42" s="87">
        <f>+(J41/J29)^(1/6)-1</f>
        <v>0.14587219740106372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15"/>
      <c r="D44" s="15"/>
      <c r="E44" s="15"/>
      <c r="F44" s="15"/>
      <c r="G44" s="15"/>
      <c r="H44" s="15"/>
      <c r="I44" s="15"/>
      <c r="J44" s="15"/>
      <c r="K44" s="15"/>
      <c r="L44" s="32"/>
      <c r="M44" s="32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5"/>
      <c r="M45" s="35"/>
      <c r="N45" s="35"/>
      <c r="O45" s="35"/>
      <c r="P45" s="36"/>
    </row>
    <row r="46" spans="2:16" x14ac:dyDescent="0.25">
      <c r="B46" s="16"/>
      <c r="C46" s="17"/>
      <c r="D46" s="161" t="s">
        <v>29</v>
      </c>
      <c r="E46" s="161"/>
      <c r="F46" s="161"/>
      <c r="G46" s="161"/>
      <c r="H46" s="161"/>
      <c r="I46" s="161"/>
      <c r="J46" s="161"/>
      <c r="K46" s="161"/>
      <c r="L46" s="35"/>
      <c r="M46" s="35"/>
      <c r="N46" s="35"/>
      <c r="O46" s="35"/>
      <c r="P46" s="36"/>
    </row>
    <row r="47" spans="2:16" x14ac:dyDescent="0.25">
      <c r="B47" s="16"/>
      <c r="C47" s="17"/>
      <c r="D47" s="174" t="s">
        <v>94</v>
      </c>
      <c r="E47" s="174"/>
      <c r="F47" s="174"/>
      <c r="G47" s="174"/>
      <c r="H47" s="174"/>
      <c r="I47" s="174"/>
      <c r="J47" s="174"/>
      <c r="K47" s="174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7" t="s">
        <v>28</v>
      </c>
      <c r="E48" s="167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L48" s="29"/>
      <c r="M48" s="18" t="s">
        <v>10</v>
      </c>
      <c r="N48" s="35"/>
      <c r="O48" s="35"/>
      <c r="P48" s="36"/>
    </row>
    <row r="49" spans="2:16" x14ac:dyDescent="0.25">
      <c r="B49" s="34"/>
      <c r="C49" s="35"/>
      <c r="D49" s="160" t="s">
        <v>21</v>
      </c>
      <c r="E49" s="160"/>
      <c r="F49" s="19">
        <v>2.1204242099999999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2.1204242099999999</v>
      </c>
      <c r="L49" s="29"/>
      <c r="M49" s="21">
        <f>+K49/K$56</f>
        <v>1.4722256428690056E-3</v>
      </c>
      <c r="N49" s="35"/>
      <c r="O49" s="35"/>
      <c r="P49" s="36"/>
    </row>
    <row r="50" spans="2:16" x14ac:dyDescent="0.25">
      <c r="B50" s="41"/>
      <c r="C50" s="42"/>
      <c r="D50" s="160" t="s">
        <v>22</v>
      </c>
      <c r="E50" s="160"/>
      <c r="F50" s="19">
        <v>39.950104369999998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39.950104369999998</v>
      </c>
      <c r="L50" s="29"/>
      <c r="M50" s="21">
        <f t="shared" ref="M50:M56" si="3">+K50/K$56</f>
        <v>2.773764221867997E-2</v>
      </c>
      <c r="N50" s="42"/>
      <c r="O50" s="42"/>
      <c r="P50" s="43"/>
    </row>
    <row r="51" spans="2:16" x14ac:dyDescent="0.25">
      <c r="B51" s="34"/>
      <c r="C51" s="29"/>
      <c r="D51" s="160" t="s">
        <v>23</v>
      </c>
      <c r="E51" s="160"/>
      <c r="F51" s="19">
        <v>238.83494578999998</v>
      </c>
      <c r="G51" s="19">
        <v>24.913351430000002</v>
      </c>
      <c r="H51" s="19">
        <v>0.16245670999999998</v>
      </c>
      <c r="I51" s="19">
        <v>0</v>
      </c>
      <c r="J51" s="19">
        <v>1.6112426399999999</v>
      </c>
      <c r="K51" s="20">
        <f t="shared" si="2"/>
        <v>265.52199657</v>
      </c>
      <c r="L51" s="29"/>
      <c r="M51" s="21">
        <f t="shared" si="3"/>
        <v>0.18435381479450763</v>
      </c>
      <c r="N51" s="29"/>
      <c r="O51" s="29"/>
      <c r="P51" s="36"/>
    </row>
    <row r="52" spans="2:16" x14ac:dyDescent="0.25">
      <c r="B52" s="34"/>
      <c r="C52" s="29"/>
      <c r="D52" s="160" t="s">
        <v>24</v>
      </c>
      <c r="E52" s="160"/>
      <c r="F52" s="19">
        <v>165.99310088999999</v>
      </c>
      <c r="G52" s="19">
        <v>157.50667631999997</v>
      </c>
      <c r="H52" s="19">
        <v>8.2219605699999985</v>
      </c>
      <c r="I52" s="19">
        <v>0</v>
      </c>
      <c r="J52" s="19">
        <v>50.099872320000003</v>
      </c>
      <c r="K52" s="20">
        <f t="shared" si="2"/>
        <v>381.82161009999993</v>
      </c>
      <c r="L52" s="29"/>
      <c r="M52" s="21">
        <f t="shared" si="3"/>
        <v>0.26510146542363389</v>
      </c>
      <c r="N52" s="29"/>
      <c r="O52" s="29"/>
      <c r="P52" s="36"/>
    </row>
    <row r="53" spans="2:16" x14ac:dyDescent="0.25">
      <c r="B53" s="34"/>
      <c r="C53" s="29"/>
      <c r="D53" s="160" t="s">
        <v>25</v>
      </c>
      <c r="E53" s="160"/>
      <c r="F53" s="19">
        <v>43.147685050000007</v>
      </c>
      <c r="G53" s="19">
        <v>87.033191790000018</v>
      </c>
      <c r="H53" s="19">
        <v>15.411445929999999</v>
      </c>
      <c r="I53" s="19">
        <v>0</v>
      </c>
      <c r="J53" s="19">
        <v>39.785338699999997</v>
      </c>
      <c r="K53" s="20">
        <f t="shared" si="2"/>
        <v>185.37766147000002</v>
      </c>
      <c r="L53" s="29"/>
      <c r="M53" s="21">
        <f t="shared" si="3"/>
        <v>0.12870903168532663</v>
      </c>
      <c r="N53" s="29"/>
      <c r="O53" s="29"/>
      <c r="P53" s="36"/>
    </row>
    <row r="54" spans="2:16" x14ac:dyDescent="0.25">
      <c r="B54" s="34"/>
      <c r="C54" s="29"/>
      <c r="D54" s="160" t="s">
        <v>26</v>
      </c>
      <c r="E54" s="160"/>
      <c r="F54" s="19">
        <v>220.20541829999996</v>
      </c>
      <c r="G54" s="19">
        <v>84.556108859999981</v>
      </c>
      <c r="H54" s="19">
        <v>0.85176229999999997</v>
      </c>
      <c r="I54" s="19">
        <v>2.1180160100000003</v>
      </c>
      <c r="J54" s="19">
        <v>112.75951685000001</v>
      </c>
      <c r="K54" s="20">
        <f t="shared" si="2"/>
        <v>420.49082232000001</v>
      </c>
      <c r="L54" s="29"/>
      <c r="M54" s="21">
        <f t="shared" si="3"/>
        <v>0.29194977509268244</v>
      </c>
      <c r="N54" s="29"/>
      <c r="O54" s="29"/>
      <c r="P54" s="36"/>
    </row>
    <row r="55" spans="2:16" x14ac:dyDescent="0.25">
      <c r="B55" s="34"/>
      <c r="C55" s="29"/>
      <c r="D55" s="160" t="s">
        <v>27</v>
      </c>
      <c r="E55" s="160"/>
      <c r="F55" s="19">
        <v>118.68021885</v>
      </c>
      <c r="G55" s="19">
        <v>26.321958309999999</v>
      </c>
      <c r="H55" s="19">
        <v>0</v>
      </c>
      <c r="I55" s="19">
        <v>0</v>
      </c>
      <c r="J55" s="19">
        <v>0</v>
      </c>
      <c r="K55" s="20">
        <f t="shared" si="2"/>
        <v>145.00217716</v>
      </c>
      <c r="L55" s="29"/>
      <c r="M55" s="21">
        <f t="shared" si="3"/>
        <v>0.1006760451423003</v>
      </c>
      <c r="N55" s="29"/>
      <c r="O55" s="29"/>
      <c r="P55" s="36"/>
    </row>
    <row r="56" spans="2:16" x14ac:dyDescent="0.25">
      <c r="B56" s="34"/>
      <c r="C56" s="29"/>
      <c r="D56" s="160" t="s">
        <v>20</v>
      </c>
      <c r="E56" s="160"/>
      <c r="F56" s="20">
        <f t="shared" ref="F56:K56" si="4">SUM(F49:F55)</f>
        <v>828.93189745999996</v>
      </c>
      <c r="G56" s="20">
        <f t="shared" si="4"/>
        <v>380.33128670999997</v>
      </c>
      <c r="H56" s="20">
        <f t="shared" si="4"/>
        <v>24.647625510000001</v>
      </c>
      <c r="I56" s="20">
        <f t="shared" si="4"/>
        <v>2.1180160100000003</v>
      </c>
      <c r="J56" s="20">
        <f t="shared" si="4"/>
        <v>204.25597051</v>
      </c>
      <c r="K56" s="20">
        <f t="shared" si="4"/>
        <v>1440.2847962000001</v>
      </c>
      <c r="L56" s="45"/>
      <c r="M56" s="24">
        <f t="shared" si="3"/>
        <v>1</v>
      </c>
      <c r="N56" s="29"/>
      <c r="O56" s="29"/>
      <c r="P56" s="36"/>
    </row>
    <row r="57" spans="2:16" x14ac:dyDescent="0.25">
      <c r="B57" s="34"/>
      <c r="C57" s="29"/>
      <c r="D57" s="29"/>
      <c r="E57" s="35"/>
      <c r="F57" s="40"/>
      <c r="G57" s="35"/>
      <c r="H57" s="35"/>
      <c r="I57" s="29"/>
      <c r="J57" s="29"/>
      <c r="K57" s="29"/>
      <c r="L57" s="29"/>
      <c r="M57" s="29"/>
      <c r="N57" s="29"/>
      <c r="O57" s="29"/>
      <c r="P57" s="36"/>
    </row>
    <row r="58" spans="2:16" x14ac:dyDescent="0.25">
      <c r="B58" s="34"/>
      <c r="C58" s="29"/>
      <c r="D58" s="29"/>
      <c r="E58" s="35"/>
      <c r="F58" s="40"/>
      <c r="G58" s="35"/>
      <c r="H58" s="35"/>
      <c r="I58" s="29"/>
      <c r="J58" s="29"/>
      <c r="K58" s="29"/>
      <c r="L58" s="29"/>
      <c r="M58" s="29"/>
      <c r="N58" s="29"/>
      <c r="O58" s="29"/>
      <c r="P58" s="36"/>
    </row>
    <row r="59" spans="2:16" x14ac:dyDescent="0.25">
      <c r="B59" s="34"/>
      <c r="C59" s="29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29"/>
      <c r="O59" s="29"/>
      <c r="P59" s="36"/>
    </row>
    <row r="60" spans="2:16" x14ac:dyDescent="0.25">
      <c r="B60" s="34"/>
      <c r="C60" s="29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N60" s="29"/>
      <c r="O60" s="29"/>
      <c r="P60" s="36"/>
    </row>
    <row r="61" spans="2:16" x14ac:dyDescent="0.25">
      <c r="B61" s="34"/>
      <c r="C61" s="29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29"/>
      <c r="O61" s="29"/>
      <c r="P61" s="36"/>
    </row>
    <row r="62" spans="2:16" x14ac:dyDescent="0.25">
      <c r="B62" s="34"/>
      <c r="C62" s="29"/>
      <c r="D62" s="166" t="s">
        <v>21</v>
      </c>
      <c r="E62" s="166"/>
      <c r="F62" s="19">
        <v>6.826E-5</v>
      </c>
      <c r="G62" s="19">
        <v>0</v>
      </c>
      <c r="H62" s="19">
        <v>1.2679999999999999E-5</v>
      </c>
      <c r="I62" s="19">
        <v>4.939E-5</v>
      </c>
      <c r="J62" s="19">
        <v>0</v>
      </c>
      <c r="K62" s="19">
        <v>2.1204242099999999</v>
      </c>
      <c r="L62" s="53">
        <f>+IFERROR(K62/J62-1,0)</f>
        <v>0</v>
      </c>
      <c r="M62" s="128">
        <f>+K62-J62</f>
        <v>2.1204242099999999</v>
      </c>
      <c r="N62" s="29"/>
      <c r="O62" s="29"/>
      <c r="P62" s="36"/>
    </row>
    <row r="63" spans="2:16" x14ac:dyDescent="0.25">
      <c r="B63" s="34"/>
      <c r="C63" s="29"/>
      <c r="D63" s="160" t="s">
        <v>22</v>
      </c>
      <c r="E63" s="160"/>
      <c r="F63" s="19">
        <v>20.024215490000003</v>
      </c>
      <c r="G63" s="19">
        <v>21.320111880000002</v>
      </c>
      <c r="H63" s="19">
        <v>22.191739739999999</v>
      </c>
      <c r="I63" s="19">
        <v>35.546744050000001</v>
      </c>
      <c r="J63" s="19">
        <v>54.209590290000001</v>
      </c>
      <c r="K63" s="19">
        <v>39.950104369999998</v>
      </c>
      <c r="L63" s="53">
        <f t="shared" ref="L63:L69" si="5">+IFERROR(K63/J63-1,0)</f>
        <v>-0.26304360250127989</v>
      </c>
      <c r="M63" s="128">
        <f t="shared" ref="M63:M69" si="6">+K63-J63</f>
        <v>-14.259485920000003</v>
      </c>
      <c r="N63" s="29"/>
      <c r="O63" s="29"/>
      <c r="P63" s="36"/>
    </row>
    <row r="64" spans="2:16" x14ac:dyDescent="0.25">
      <c r="B64" s="34"/>
      <c r="C64" s="29"/>
      <c r="D64" s="160" t="s">
        <v>23</v>
      </c>
      <c r="E64" s="160"/>
      <c r="F64" s="19">
        <v>150.92552941</v>
      </c>
      <c r="G64" s="19">
        <v>182.57039486999997</v>
      </c>
      <c r="H64" s="19">
        <v>212.83709860000002</v>
      </c>
      <c r="I64" s="19">
        <v>224.95494007999997</v>
      </c>
      <c r="J64" s="19">
        <v>256.81057506000002</v>
      </c>
      <c r="K64" s="19">
        <v>265.52199657</v>
      </c>
      <c r="L64" s="53">
        <f t="shared" si="5"/>
        <v>3.3921584062356791E-2</v>
      </c>
      <c r="M64" s="128">
        <f t="shared" si="6"/>
        <v>8.7114215099999797</v>
      </c>
      <c r="N64" s="29"/>
      <c r="O64" s="29"/>
      <c r="P64" s="36"/>
    </row>
    <row r="65" spans="2:16" x14ac:dyDescent="0.25">
      <c r="B65" s="34"/>
      <c r="C65" s="29"/>
      <c r="D65" s="160" t="s">
        <v>24</v>
      </c>
      <c r="E65" s="160"/>
      <c r="F65" s="19">
        <v>212.37702454000001</v>
      </c>
      <c r="G65" s="19">
        <v>235.89282826000002</v>
      </c>
      <c r="H65" s="19">
        <v>245.64374841999998</v>
      </c>
      <c r="I65" s="19">
        <v>272.05568022</v>
      </c>
      <c r="J65" s="19">
        <v>361.31046806999996</v>
      </c>
      <c r="K65" s="19">
        <v>381.82161009999999</v>
      </c>
      <c r="L65" s="53">
        <f t="shared" si="5"/>
        <v>5.6768745559916178E-2</v>
      </c>
      <c r="M65" s="128">
        <f t="shared" si="6"/>
        <v>20.51114203000003</v>
      </c>
      <c r="N65" s="29"/>
      <c r="O65" s="29"/>
      <c r="P65" s="36"/>
    </row>
    <row r="66" spans="2:16" x14ac:dyDescent="0.25">
      <c r="B66" s="34"/>
      <c r="C66" s="29"/>
      <c r="D66" s="160" t="s">
        <v>25</v>
      </c>
      <c r="E66" s="160"/>
      <c r="F66" s="19">
        <v>147.14881257000002</v>
      </c>
      <c r="G66" s="19">
        <v>145.44301084</v>
      </c>
      <c r="H66" s="19">
        <v>150.88632131999998</v>
      </c>
      <c r="I66" s="19">
        <v>155.06640328999998</v>
      </c>
      <c r="J66" s="19">
        <v>180.72469493999998</v>
      </c>
      <c r="K66" s="19">
        <v>185.37766146999999</v>
      </c>
      <c r="L66" s="53">
        <f t="shared" si="5"/>
        <v>2.5746157886971544E-2</v>
      </c>
      <c r="M66" s="128">
        <f t="shared" si="6"/>
        <v>4.6529665300000147</v>
      </c>
      <c r="N66" s="29"/>
      <c r="O66" s="29"/>
      <c r="P66" s="36"/>
    </row>
    <row r="67" spans="2:16" x14ac:dyDescent="0.25">
      <c r="B67" s="34"/>
      <c r="C67" s="29"/>
      <c r="D67" s="160" t="s">
        <v>26</v>
      </c>
      <c r="E67" s="160"/>
      <c r="F67" s="129">
        <v>166.19817511000002</v>
      </c>
      <c r="G67" s="129">
        <v>213.10248361000001</v>
      </c>
      <c r="H67" s="129">
        <v>272.62047222000001</v>
      </c>
      <c r="I67" s="129">
        <v>330.15874849000005</v>
      </c>
      <c r="J67" s="129">
        <v>365.90372956999994</v>
      </c>
      <c r="K67" s="129">
        <v>420.49082231999995</v>
      </c>
      <c r="L67" s="130">
        <f t="shared" si="5"/>
        <v>0.14918430269663907</v>
      </c>
      <c r="M67" s="131">
        <f t="shared" si="6"/>
        <v>54.587092750000011</v>
      </c>
      <c r="N67" s="29"/>
      <c r="O67" s="29"/>
      <c r="P67" s="36"/>
    </row>
    <row r="68" spans="2:16" x14ac:dyDescent="0.25">
      <c r="B68" s="34"/>
      <c r="C68" s="29"/>
      <c r="D68" s="160" t="s">
        <v>27</v>
      </c>
      <c r="E68" s="160"/>
      <c r="F68" s="19">
        <v>99.321108079999988</v>
      </c>
      <c r="G68" s="19">
        <v>113.85510541999997</v>
      </c>
      <c r="H68" s="19">
        <v>126.99249922999999</v>
      </c>
      <c r="I68" s="19">
        <v>138.74615588999998</v>
      </c>
      <c r="J68" s="19">
        <v>142.75019862999997</v>
      </c>
      <c r="K68" s="19">
        <v>145.00217716</v>
      </c>
      <c r="L68" s="53">
        <f t="shared" si="5"/>
        <v>1.577565952000537E-2</v>
      </c>
      <c r="M68" s="128">
        <f t="shared" si="6"/>
        <v>2.2519785300000308</v>
      </c>
      <c r="N68" s="29"/>
      <c r="O68" s="29"/>
      <c r="P68" s="36"/>
    </row>
    <row r="69" spans="2:16" x14ac:dyDescent="0.25">
      <c r="B69" s="34"/>
      <c r="C69" s="29"/>
      <c r="D69" s="160" t="s">
        <v>20</v>
      </c>
      <c r="E69" s="160"/>
      <c r="F69" s="19">
        <f t="shared" ref="F69:J69" si="7">SUM(F62:F68)</f>
        <v>795.99493345999986</v>
      </c>
      <c r="G69" s="19">
        <f t="shared" si="7"/>
        <v>912.18393487999992</v>
      </c>
      <c r="H69" s="19">
        <f t="shared" si="7"/>
        <v>1031.1718922099999</v>
      </c>
      <c r="I69" s="19">
        <f t="shared" si="7"/>
        <v>1156.5287214099999</v>
      </c>
      <c r="J69" s="19">
        <f t="shared" si="7"/>
        <v>1361.7092565599996</v>
      </c>
      <c r="K69" s="19">
        <f>SUM(K62:K68)</f>
        <v>1440.2847962000001</v>
      </c>
      <c r="L69" s="53">
        <f t="shared" si="5"/>
        <v>5.7703609828210212E-2</v>
      </c>
      <c r="M69" s="128">
        <f t="shared" si="6"/>
        <v>78.575539640000443</v>
      </c>
      <c r="N69" s="29"/>
      <c r="O69" s="29"/>
      <c r="P69" s="36"/>
    </row>
    <row r="70" spans="2:16" x14ac:dyDescent="0.25">
      <c r="B70" s="34"/>
      <c r="C70" s="35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35"/>
      <c r="O70" s="35"/>
      <c r="P70" s="36"/>
    </row>
    <row r="71" spans="2:16" x14ac:dyDescent="0.25">
      <c r="B71" s="34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5"/>
      <c r="O71" s="35"/>
      <c r="P71" s="36"/>
    </row>
    <row r="72" spans="2:16" x14ac:dyDescent="0.25">
      <c r="B72" s="34"/>
      <c r="C72" s="35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35"/>
      <c r="O72" s="35"/>
      <c r="P72" s="36"/>
    </row>
    <row r="73" spans="2:16" x14ac:dyDescent="0.25">
      <c r="B73" s="34"/>
      <c r="C73" s="35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35"/>
      <c r="O73" s="35"/>
      <c r="P73" s="36"/>
    </row>
    <row r="74" spans="2:16" x14ac:dyDescent="0.25">
      <c r="B74" s="34"/>
      <c r="C74" s="35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35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66.440023760000003</v>
      </c>
      <c r="G75" s="19">
        <v>100.66943128</v>
      </c>
      <c r="H75" s="19">
        <v>141.9332489</v>
      </c>
      <c r="I75" s="19">
        <v>181.04381805</v>
      </c>
      <c r="J75" s="19">
        <v>191.01583409</v>
      </c>
      <c r="K75" s="19">
        <v>220.20541829999996</v>
      </c>
      <c r="L75" s="53">
        <f>+IFERROR(K75/J75-1,0)</f>
        <v>0.15281237992158725</v>
      </c>
      <c r="M75" s="54">
        <f>+K75-J75</f>
        <v>29.189584209999964</v>
      </c>
      <c r="N75" s="35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58.866848310000002</v>
      </c>
      <c r="G76" s="19">
        <v>60.357131649999985</v>
      </c>
      <c r="H76" s="19">
        <v>64.184066609999988</v>
      </c>
      <c r="I76" s="19">
        <v>68.204380500000013</v>
      </c>
      <c r="J76" s="19">
        <v>79.22132311</v>
      </c>
      <c r="K76" s="19">
        <v>84.556108859999981</v>
      </c>
      <c r="L76" s="53">
        <f t="shared" ref="L76:L80" si="8">+IFERROR(K76/J76-1,0)</f>
        <v>6.7340275831956786E-2</v>
      </c>
      <c r="M76" s="54">
        <f t="shared" ref="M76:M80" si="9">+K76-J76</f>
        <v>5.3347857499999805</v>
      </c>
      <c r="N76" s="35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5.5726041999999998</v>
      </c>
      <c r="G77" s="19">
        <v>2.8859119999999998</v>
      </c>
      <c r="H77" s="19">
        <v>1.1415346300000002</v>
      </c>
      <c r="I77" s="19">
        <v>0.34420361000000005</v>
      </c>
      <c r="J77" s="19">
        <v>0</v>
      </c>
      <c r="K77" s="19">
        <v>0.85176229999999997</v>
      </c>
      <c r="L77" s="53">
        <f t="shared" si="8"/>
        <v>0</v>
      </c>
      <c r="M77" s="54">
        <f t="shared" si="9"/>
        <v>0.85176229999999997</v>
      </c>
      <c r="N77" s="35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1.3945899100000001</v>
      </c>
      <c r="G78" s="19">
        <v>0.97501271</v>
      </c>
      <c r="H78" s="19">
        <v>1.37903573</v>
      </c>
      <c r="I78" s="19">
        <v>0.86350609</v>
      </c>
      <c r="J78" s="19">
        <v>1.50086494</v>
      </c>
      <c r="K78" s="19">
        <v>2.1180160100000003</v>
      </c>
      <c r="L78" s="53">
        <f t="shared" si="8"/>
        <v>0.41119693954607284</v>
      </c>
      <c r="M78" s="54">
        <f t="shared" si="9"/>
        <v>0.61715107000000025</v>
      </c>
      <c r="N78" s="35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33.924108930000003</v>
      </c>
      <c r="G79" s="19">
        <v>48.214995969999997</v>
      </c>
      <c r="H79" s="19">
        <v>63.982586349999998</v>
      </c>
      <c r="I79" s="19">
        <v>79.702840239999986</v>
      </c>
      <c r="J79" s="19">
        <v>94.165707429999983</v>
      </c>
      <c r="K79" s="19">
        <v>112.75951685000001</v>
      </c>
      <c r="L79" s="53">
        <f t="shared" si="8"/>
        <v>0.19745839464777681</v>
      </c>
      <c r="M79" s="54">
        <f t="shared" si="9"/>
        <v>18.593809420000028</v>
      </c>
      <c r="N79" s="35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166.19817511000002</v>
      </c>
      <c r="G80" s="19">
        <f t="shared" si="10"/>
        <v>213.10248360999995</v>
      </c>
      <c r="H80" s="19">
        <f t="shared" si="10"/>
        <v>272.62047221999995</v>
      </c>
      <c r="I80" s="19">
        <f t="shared" si="10"/>
        <v>330.15874848999999</v>
      </c>
      <c r="J80" s="19">
        <f t="shared" si="10"/>
        <v>365.90372957</v>
      </c>
      <c r="K80" s="19">
        <f>SUM(K75:K79)</f>
        <v>420.49082232000001</v>
      </c>
      <c r="L80" s="53">
        <f t="shared" si="8"/>
        <v>0.14918430269663907</v>
      </c>
      <c r="M80" s="54">
        <f t="shared" si="9"/>
        <v>54.587092750000011</v>
      </c>
      <c r="N80" s="35"/>
      <c r="O80" s="35"/>
      <c r="P80" s="36"/>
    </row>
    <row r="81" spans="2:16" x14ac:dyDescent="0.25">
      <c r="B81" s="34"/>
      <c r="C81" s="35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35"/>
      <c r="O81" s="35"/>
      <c r="P81" s="36"/>
    </row>
    <row r="82" spans="2:16" x14ac:dyDescent="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x14ac:dyDescent="0.25">
      <c r="B83" s="34"/>
      <c r="C83" s="35"/>
      <c r="D83" s="35"/>
      <c r="E83" s="35"/>
      <c r="F83" s="35"/>
      <c r="G83" s="35"/>
      <c r="H83" s="35"/>
      <c r="I83" s="29"/>
      <c r="J83" s="29"/>
      <c r="K83" s="29"/>
      <c r="L83" s="29"/>
      <c r="M83" s="29"/>
      <c r="N83" s="29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3.159156472124991E-2</v>
      </c>
      <c r="G91" s="89">
        <v>2.9722008655373503E-2</v>
      </c>
      <c r="H91" s="89">
        <v>3.6942968488382702E-2</v>
      </c>
      <c r="I91" s="89">
        <v>0.20170214659927604</v>
      </c>
      <c r="J91" s="89">
        <v>5.0634643592464244E-2</v>
      </c>
      <c r="K91" s="89">
        <v>9.5093250303735603E-3</v>
      </c>
      <c r="L91" s="89">
        <v>0</v>
      </c>
      <c r="M91" s="89">
        <v>3.2775061939238785E-2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2.7968144230473325E-2</v>
      </c>
      <c r="G92" s="89">
        <v>5.4908975774920515E-2</v>
      </c>
      <c r="H92" s="89">
        <v>4.7093131697704384E-2</v>
      </c>
      <c r="I92" s="89">
        <v>0.31295312286996768</v>
      </c>
      <c r="J92" s="89">
        <v>8.9369747371954217E-2</v>
      </c>
      <c r="K92" s="89">
        <v>1.0850616547931903E-2</v>
      </c>
      <c r="L92" s="89">
        <v>3.203964733166588E-2</v>
      </c>
      <c r="M92" s="89">
        <v>3.7462037037367897E-2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3.5318515088122795E-2</v>
      </c>
      <c r="G93" s="89">
        <v>4.7242867868000332E-2</v>
      </c>
      <c r="H93" s="89">
        <v>6.587551618315389E-2</v>
      </c>
      <c r="I93" s="89">
        <v>0.50420796218431962</v>
      </c>
      <c r="J93" s="89">
        <v>4.5739248130373618E-2</v>
      </c>
      <c r="K93" s="89">
        <v>1.1230604871041687E-2</v>
      </c>
      <c r="L93" s="89">
        <v>2.7641946074272162E-2</v>
      </c>
      <c r="M93" s="89">
        <v>4.3212390634257886E-2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4.4803342579458887E-2</v>
      </c>
      <c r="G94" s="89">
        <v>4.7755939029161178E-2</v>
      </c>
      <c r="H94" s="89">
        <v>4.8207078037503563E-2</v>
      </c>
      <c r="I94" s="89">
        <v>0.36577041910877595</v>
      </c>
      <c r="J94" s="89">
        <v>4.0078523268595886E-2</v>
      </c>
      <c r="K94" s="89">
        <v>1.2945851343275951E-2</v>
      </c>
      <c r="L94" s="89">
        <v>3.2546545781346227E-2</v>
      </c>
      <c r="M94" s="89">
        <v>4.3470604206359328E-2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6.7915296302180336E-2</v>
      </c>
      <c r="G95" s="89">
        <v>5.0672947181073347E-2</v>
      </c>
      <c r="H95" s="89">
        <v>4.4983253571804188E-2</v>
      </c>
      <c r="I95" s="89">
        <v>0</v>
      </c>
      <c r="J95" s="89">
        <v>4.9661021505783651E-2</v>
      </c>
      <c r="K95" s="89">
        <v>1.6234629443142735E-2</v>
      </c>
      <c r="L95" s="89">
        <v>2.2119562297323227E-2</v>
      </c>
      <c r="M95" s="89">
        <v>5.5131787600793999E-2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4.7834530872197932E-2</v>
      </c>
      <c r="G96" s="89">
        <v>5.8897108564133972E-2</v>
      </c>
      <c r="H96" s="89">
        <v>5.9165360453656148E-2</v>
      </c>
      <c r="I96" s="89">
        <v>3.7741287477066995E-2</v>
      </c>
      <c r="J96" s="89">
        <v>9.1576838458364659E-2</v>
      </c>
      <c r="K96" s="89">
        <v>1.8920086022044629E-2</v>
      </c>
      <c r="L96" s="89">
        <v>7.1788379915299932E-2</v>
      </c>
      <c r="M96" s="89">
        <v>5.0821875242314754E-2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mergeCells count="39">
    <mergeCell ref="C26:M26"/>
    <mergeCell ref="C27:E27"/>
    <mergeCell ref="G27:K27"/>
    <mergeCell ref="D81:M81"/>
    <mergeCell ref="E88:M88"/>
    <mergeCell ref="D67:E67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E89:M89"/>
    <mergeCell ref="E97:M97"/>
    <mergeCell ref="D68:E68"/>
    <mergeCell ref="D69:E69"/>
    <mergeCell ref="D70:M70"/>
    <mergeCell ref="D72:M72"/>
    <mergeCell ref="D73:M73"/>
    <mergeCell ref="D74:E74"/>
    <mergeCell ref="D66:E66"/>
    <mergeCell ref="D53:E53"/>
    <mergeCell ref="D46:K46"/>
    <mergeCell ref="D47:K47"/>
    <mergeCell ref="D48:E48"/>
    <mergeCell ref="D49:E49"/>
    <mergeCell ref="D50:E50"/>
    <mergeCell ref="D51:E51"/>
    <mergeCell ref="D52:E52"/>
    <mergeCell ref="G14:H16"/>
    <mergeCell ref="B1:P2"/>
    <mergeCell ref="C8:G9"/>
    <mergeCell ref="J8:M9"/>
    <mergeCell ref="G10:H12"/>
    <mergeCell ref="M10:N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Q99"/>
  <sheetViews>
    <sheetView workbookViewId="0">
      <selection activeCell="C11" sqref="C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0" t="s">
        <v>115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6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1" t="s">
        <v>8</v>
      </c>
      <c r="D8" s="171"/>
      <c r="E8" s="171"/>
      <c r="F8" s="171"/>
      <c r="G8" s="171"/>
      <c r="H8" s="3"/>
      <c r="I8" s="3"/>
      <c r="J8" s="171" t="s">
        <v>11</v>
      </c>
      <c r="K8" s="171"/>
      <c r="L8" s="171"/>
      <c r="M8" s="171"/>
      <c r="N8" s="74"/>
      <c r="O8" s="3"/>
      <c r="P8" s="11"/>
    </row>
    <row r="9" spans="2:16" x14ac:dyDescent="0.25">
      <c r="B9" s="16"/>
      <c r="C9" s="171"/>
      <c r="D9" s="171"/>
      <c r="E9" s="171"/>
      <c r="F9" s="171"/>
      <c r="G9" s="171"/>
      <c r="H9" s="3"/>
      <c r="I9" s="3"/>
      <c r="J9" s="171"/>
      <c r="K9" s="171"/>
      <c r="L9" s="171"/>
      <c r="M9" s="171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2" t="s">
        <v>69</v>
      </c>
      <c r="H10" s="173"/>
      <c r="I10" s="78"/>
      <c r="J10" s="3"/>
      <c r="K10" s="65" t="s">
        <v>2</v>
      </c>
      <c r="L10" s="65" t="s">
        <v>10</v>
      </c>
      <c r="M10" s="172" t="s">
        <v>70</v>
      </c>
      <c r="N10" s="173"/>
      <c r="O10" s="3"/>
      <c r="P10" s="11"/>
    </row>
    <row r="11" spans="2:16" x14ac:dyDescent="0.25">
      <c r="B11" s="16"/>
      <c r="C11" s="3"/>
      <c r="D11" s="79">
        <v>2007</v>
      </c>
      <c r="E11" s="80">
        <v>0.12630335113798613</v>
      </c>
      <c r="F11" s="80">
        <v>8.8507620439538248E-2</v>
      </c>
      <c r="G11" s="172"/>
      <c r="H11" s="173"/>
      <c r="I11" s="78"/>
      <c r="J11" s="3"/>
      <c r="K11" s="79">
        <v>2007</v>
      </c>
      <c r="L11" s="80">
        <v>0.1938</v>
      </c>
      <c r="M11" s="172"/>
      <c r="N11" s="173"/>
      <c r="O11" s="3"/>
      <c r="P11" s="11"/>
    </row>
    <row r="12" spans="2:16" x14ac:dyDescent="0.25">
      <c r="B12" s="16"/>
      <c r="C12" s="3"/>
      <c r="D12" s="79">
        <v>2008</v>
      </c>
      <c r="E12" s="80">
        <v>0.13695872637091883</v>
      </c>
      <c r="F12" s="80">
        <v>8.8900276334063097E-2</v>
      </c>
      <c r="G12" s="172"/>
      <c r="H12" s="173"/>
      <c r="I12" s="78"/>
      <c r="J12" s="3"/>
      <c r="K12" s="79">
        <v>2008</v>
      </c>
      <c r="L12" s="80">
        <v>0.22760000000000002</v>
      </c>
      <c r="M12" s="172"/>
      <c r="N12" s="173"/>
      <c r="O12" s="3"/>
      <c r="P12" s="11"/>
    </row>
    <row r="13" spans="2:16" x14ac:dyDescent="0.25">
      <c r="B13" s="16"/>
      <c r="C13" s="3"/>
      <c r="D13" s="79">
        <v>2009</v>
      </c>
      <c r="E13" s="80">
        <v>0.15525449823832649</v>
      </c>
      <c r="F13" s="80">
        <v>0.10392074302364623</v>
      </c>
      <c r="G13" s="81"/>
      <c r="H13" s="82"/>
      <c r="I13" s="78"/>
      <c r="J13" s="3"/>
      <c r="K13" s="79">
        <v>2009</v>
      </c>
      <c r="L13" s="80">
        <v>0.28899999999999998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0.14326355057935811</v>
      </c>
      <c r="F14" s="80">
        <v>0.10789817463732278</v>
      </c>
      <c r="G14" s="172" t="s">
        <v>71</v>
      </c>
      <c r="H14" s="173"/>
      <c r="I14" s="83"/>
      <c r="J14" s="3"/>
      <c r="K14" s="79">
        <v>2010</v>
      </c>
      <c r="L14" s="80">
        <v>0.30020000000000002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0.14218695969317646</v>
      </c>
      <c r="F15" s="80">
        <v>9.5095785709216549E-2</v>
      </c>
      <c r="G15" s="172"/>
      <c r="H15" s="173"/>
      <c r="I15" s="83"/>
      <c r="J15" s="3"/>
      <c r="K15" s="79">
        <v>2011</v>
      </c>
      <c r="L15" s="80">
        <v>0.33909999999999996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0.17498452267557066</v>
      </c>
      <c r="F16" s="80">
        <v>0.10597143175641846</v>
      </c>
      <c r="G16" s="172"/>
      <c r="H16" s="173"/>
      <c r="I16" s="83"/>
      <c r="J16" s="3"/>
      <c r="K16" s="79">
        <v>2012</v>
      </c>
      <c r="L16" s="80">
        <v>0.37770000000000004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0.17994480987076206</v>
      </c>
      <c r="F17" s="80">
        <v>0.11361774447605247</v>
      </c>
      <c r="G17" s="3"/>
      <c r="H17" s="3"/>
      <c r="I17" s="3"/>
      <c r="J17" s="3"/>
      <c r="K17" s="79">
        <v>2013</v>
      </c>
      <c r="L17" s="80">
        <v>0.39779999999999999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0.18344467208786958</v>
      </c>
      <c r="F18" s="80">
        <v>0.11918188774521579</v>
      </c>
      <c r="G18" s="3"/>
      <c r="H18" s="3"/>
      <c r="I18" s="3"/>
      <c r="J18" s="3"/>
      <c r="K18" s="79">
        <v>2014</v>
      </c>
      <c r="L18" s="80">
        <v>0.39840000000000003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0.18609851476550734</v>
      </c>
      <c r="F19" s="80">
        <v>0.11630629508003877</v>
      </c>
      <c r="G19" s="3"/>
      <c r="H19" s="3"/>
      <c r="I19" s="3"/>
      <c r="J19" s="3"/>
      <c r="K19" s="79">
        <v>2015</v>
      </c>
      <c r="L19" s="80">
        <v>0.38750000000000001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0.18450780623851451</v>
      </c>
      <c r="F20" s="80">
        <v>0.11744494692314318</v>
      </c>
      <c r="G20" s="3"/>
      <c r="H20" s="3"/>
      <c r="I20" s="3"/>
      <c r="J20" s="3"/>
      <c r="K20" s="79">
        <v>2016</v>
      </c>
      <c r="L20" s="80">
        <v>0.38750000000000001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8" t="s">
        <v>64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35"/>
      <c r="O26" s="35"/>
      <c r="P26" s="36"/>
    </row>
    <row r="27" spans="2:16" x14ac:dyDescent="0.25">
      <c r="B27" s="34"/>
      <c r="C27" s="162" t="s">
        <v>66</v>
      </c>
      <c r="D27" s="162"/>
      <c r="E27" s="162"/>
      <c r="F27" s="29"/>
      <c r="G27" s="162" t="s">
        <v>65</v>
      </c>
      <c r="H27" s="162"/>
      <c r="I27" s="162"/>
      <c r="J27" s="162"/>
      <c r="K27" s="162"/>
      <c r="L27" s="29"/>
      <c r="M27" s="29"/>
      <c r="N27" s="35"/>
      <c r="O27" s="35"/>
      <c r="P27" s="36"/>
    </row>
    <row r="28" spans="2:16" x14ac:dyDescent="0.25">
      <c r="B28" s="34"/>
      <c r="C28" s="125" t="s">
        <v>61</v>
      </c>
      <c r="D28" s="125" t="s">
        <v>60</v>
      </c>
      <c r="E28" s="125" t="s">
        <v>1</v>
      </c>
      <c r="F28" s="29"/>
      <c r="G28" s="125" t="s">
        <v>61</v>
      </c>
      <c r="H28" s="125" t="s">
        <v>60</v>
      </c>
      <c r="I28" s="125" t="s">
        <v>62</v>
      </c>
      <c r="J28" s="125" t="s">
        <v>1</v>
      </c>
      <c r="K28" s="125" t="s">
        <v>63</v>
      </c>
      <c r="L28" s="29"/>
      <c r="M28" s="125" t="s">
        <v>67</v>
      </c>
      <c r="N28" s="125" t="s">
        <v>68</v>
      </c>
      <c r="O28" s="35"/>
      <c r="P28" s="36"/>
    </row>
    <row r="29" spans="2:16" x14ac:dyDescent="0.25">
      <c r="B29" s="34"/>
      <c r="C29" s="73">
        <v>42552</v>
      </c>
      <c r="D29" s="19">
        <v>1053.0318500799997</v>
      </c>
      <c r="E29" s="19">
        <v>3535.8646943199992</v>
      </c>
      <c r="F29" s="29"/>
      <c r="G29" s="73">
        <v>40725</v>
      </c>
      <c r="H29" s="19">
        <v>502.84823000000006</v>
      </c>
      <c r="I29" s="21">
        <f>+H29/G42-1</f>
        <v>9.7686720447099695E-2</v>
      </c>
      <c r="J29" s="19">
        <v>2269.31023</v>
      </c>
      <c r="K29" s="21">
        <f>+J29/H42-1</f>
        <v>7.5531267229815402E-2</v>
      </c>
      <c r="L29" s="29"/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1106.8328555400001</v>
      </c>
      <c r="E30" s="19">
        <v>3603.8871280899994</v>
      </c>
      <c r="F30" s="29"/>
      <c r="G30" s="73">
        <v>40878</v>
      </c>
      <c r="H30" s="19">
        <v>579.23197008</v>
      </c>
      <c r="I30" s="21">
        <f t="shared" ref="I30:I40" si="0">+H30/H29-1</f>
        <v>0.15190217549338869</v>
      </c>
      <c r="J30" s="19">
        <v>2590.0688046400001</v>
      </c>
      <c r="K30" s="21">
        <f t="shared" ref="K30:K41" si="1">+J30/J29-1</f>
        <v>0.14134628681420969</v>
      </c>
      <c r="L30" s="29"/>
      <c r="M30" s="19">
        <v>16697.544999999998</v>
      </c>
      <c r="N30" s="21">
        <f>+H30/M30</f>
        <v>3.4689648692667101E-2</v>
      </c>
      <c r="O30" s="35"/>
      <c r="P30" s="36"/>
    </row>
    <row r="31" spans="2:16" x14ac:dyDescent="0.25">
      <c r="B31" s="34"/>
      <c r="C31" s="73">
        <v>42614</v>
      </c>
      <c r="D31" s="19">
        <v>1126.0471949699997</v>
      </c>
      <c r="E31" s="19">
        <v>3636.78104665</v>
      </c>
      <c r="F31" s="29"/>
      <c r="G31" s="73">
        <v>41091</v>
      </c>
      <c r="H31" s="19">
        <v>661.39294357000017</v>
      </c>
      <c r="I31" s="21">
        <f t="shared" si="0"/>
        <v>0.14184468008327067</v>
      </c>
      <c r="J31" s="19">
        <v>2947.88755829</v>
      </c>
      <c r="K31" s="21">
        <f t="shared" si="1"/>
        <v>0.13815028890699077</v>
      </c>
      <c r="L31" s="29"/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1138.50937318</v>
      </c>
      <c r="E32" s="19">
        <v>3655.5186644200003</v>
      </c>
      <c r="F32" s="29"/>
      <c r="G32" s="73">
        <v>41244</v>
      </c>
      <c r="H32" s="19">
        <v>732.47206760999995</v>
      </c>
      <c r="I32" s="21">
        <f t="shared" si="0"/>
        <v>0.10746882731517515</v>
      </c>
      <c r="J32" s="19">
        <v>3108.3508542700006</v>
      </c>
      <c r="K32" s="21">
        <f t="shared" si="1"/>
        <v>5.4433316334860926E-2</v>
      </c>
      <c r="L32" s="29"/>
      <c r="M32" s="19">
        <v>16300.119000000001</v>
      </c>
      <c r="N32" s="21">
        <f>+H32/M32</f>
        <v>4.493660859837894E-2</v>
      </c>
      <c r="O32" s="35"/>
      <c r="P32" s="36"/>
    </row>
    <row r="33" spans="2:16" x14ac:dyDescent="0.25">
      <c r="B33" s="34"/>
      <c r="C33" s="73">
        <v>42675</v>
      </c>
      <c r="D33" s="19">
        <v>991.45748072999993</v>
      </c>
      <c r="E33" s="19">
        <v>2800.1382884</v>
      </c>
      <c r="F33" s="29"/>
      <c r="G33" s="73">
        <v>41456</v>
      </c>
      <c r="H33" s="19">
        <v>775.12238709000019</v>
      </c>
      <c r="I33" s="21">
        <f t="shared" si="0"/>
        <v>5.8227912525272041E-2</v>
      </c>
      <c r="J33" s="19">
        <v>2846.8724661400001</v>
      </c>
      <c r="K33" s="21">
        <f t="shared" si="1"/>
        <v>-8.4121259275091953E-2</v>
      </c>
      <c r="L33" s="29"/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1154.20625387</v>
      </c>
      <c r="E34" s="19">
        <v>3698.5072576100001</v>
      </c>
      <c r="F34" s="29"/>
      <c r="G34" s="73">
        <v>41609</v>
      </c>
      <c r="H34" s="19">
        <v>837.01199815999985</v>
      </c>
      <c r="I34" s="21">
        <f t="shared" si="0"/>
        <v>7.9844953649640393E-2</v>
      </c>
      <c r="J34" s="19">
        <v>3015.9874828900001</v>
      </c>
      <c r="K34" s="21">
        <f t="shared" si="1"/>
        <v>5.9403790918424404E-2</v>
      </c>
      <c r="L34" s="29"/>
      <c r="M34" s="19">
        <v>17890.330999999998</v>
      </c>
      <c r="N34" s="21">
        <f>+H34/M34</f>
        <v>4.6785718953998107E-2</v>
      </c>
      <c r="O34" s="35"/>
      <c r="P34" s="36"/>
    </row>
    <row r="35" spans="2:16" x14ac:dyDescent="0.25">
      <c r="B35" s="34"/>
      <c r="C35" s="73">
        <v>42736</v>
      </c>
      <c r="D35" s="19">
        <v>1162.0227349300001</v>
      </c>
      <c r="E35" s="19">
        <v>3683.7823389999999</v>
      </c>
      <c r="F35" s="29"/>
      <c r="G35" s="73">
        <v>41821</v>
      </c>
      <c r="H35" s="19">
        <v>875.93475113000011</v>
      </c>
      <c r="I35" s="21">
        <f t="shared" si="0"/>
        <v>4.6502025126956337E-2</v>
      </c>
      <c r="J35" s="19">
        <v>3104.6921442100002</v>
      </c>
      <c r="K35" s="21">
        <f t="shared" si="1"/>
        <v>2.9411481918685256E-2</v>
      </c>
      <c r="L35" s="29"/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1192.8856845499997</v>
      </c>
      <c r="E36" s="19">
        <v>3713.8284071900002</v>
      </c>
      <c r="F36" s="29"/>
      <c r="G36" s="73">
        <v>41974</v>
      </c>
      <c r="H36" s="19">
        <v>923.50525142000015</v>
      </c>
      <c r="I36" s="21">
        <f t="shared" si="0"/>
        <v>5.4308269227395956E-2</v>
      </c>
      <c r="J36" s="19">
        <v>3269.3484320300004</v>
      </c>
      <c r="K36" s="21">
        <f t="shared" si="1"/>
        <v>5.3034658565768167E-2</v>
      </c>
      <c r="L36" s="29"/>
      <c r="M36" s="19">
        <v>18604.481</v>
      </c>
      <c r="N36" s="21">
        <f>+H36/M36</f>
        <v>4.9638861273259928E-2</v>
      </c>
      <c r="O36" s="35"/>
      <c r="P36" s="36"/>
    </row>
    <row r="37" spans="2:16" x14ac:dyDescent="0.25">
      <c r="B37" s="34"/>
      <c r="C37" s="73">
        <v>42795</v>
      </c>
      <c r="D37" s="19">
        <v>1204.4199377699999</v>
      </c>
      <c r="E37" s="19">
        <v>3772.0327831300001</v>
      </c>
      <c r="F37" s="29"/>
      <c r="G37" s="73">
        <v>42186</v>
      </c>
      <c r="H37" s="19">
        <v>958.92380058999993</v>
      </c>
      <c r="I37" s="21">
        <f t="shared" si="0"/>
        <v>3.8352298609606761E-2</v>
      </c>
      <c r="J37" s="19">
        <v>3298.5740972600001</v>
      </c>
      <c r="K37" s="21">
        <f t="shared" si="1"/>
        <v>8.9392935129442019E-3</v>
      </c>
      <c r="L37" s="29"/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1210.8018699499999</v>
      </c>
      <c r="E38" s="19">
        <v>3780.6007736099996</v>
      </c>
      <c r="F38" s="29"/>
      <c r="G38" s="73">
        <v>42339</v>
      </c>
      <c r="H38" s="19">
        <v>1023.4657324600001</v>
      </c>
      <c r="I38" s="21">
        <f t="shared" si="0"/>
        <v>6.7306632529393173E-2</v>
      </c>
      <c r="J38" s="19">
        <v>3470.6205460400001</v>
      </c>
      <c r="K38" s="21">
        <f t="shared" si="1"/>
        <v>5.2157824474190928E-2</v>
      </c>
      <c r="L38" s="29"/>
      <c r="M38" s="19">
        <v>19382.165000000001</v>
      </c>
      <c r="N38" s="21">
        <f>+H38/M38</f>
        <v>5.280451035578327E-2</v>
      </c>
      <c r="O38" s="35"/>
      <c r="P38" s="36"/>
    </row>
    <row r="39" spans="2:16" x14ac:dyDescent="0.25">
      <c r="B39" s="34"/>
      <c r="C39" s="73">
        <v>42856</v>
      </c>
      <c r="D39" s="19">
        <v>1224.1839790000001</v>
      </c>
      <c r="E39" s="19">
        <v>3880.1307932</v>
      </c>
      <c r="F39" s="29"/>
      <c r="G39" s="73">
        <v>42552</v>
      </c>
      <c r="H39" s="19">
        <v>1053.0318500799997</v>
      </c>
      <c r="I39" s="21">
        <f t="shared" si="0"/>
        <v>2.888823404857388E-2</v>
      </c>
      <c r="J39" s="19">
        <v>3535.8646943199992</v>
      </c>
      <c r="K39" s="21">
        <f t="shared" si="1"/>
        <v>1.8798986352582592E-2</v>
      </c>
      <c r="L39" s="29"/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1227.6744549999999</v>
      </c>
      <c r="E40" s="19">
        <v>3858.7405083499998</v>
      </c>
      <c r="F40" s="29"/>
      <c r="G40" s="73">
        <v>42705</v>
      </c>
      <c r="H40" s="19">
        <v>1154.20625387</v>
      </c>
      <c r="I40" s="21">
        <f t="shared" si="0"/>
        <v>9.607914877628243E-2</v>
      </c>
      <c r="J40" s="19">
        <v>3698.5072576100001</v>
      </c>
      <c r="K40" s="21">
        <f t="shared" si="1"/>
        <v>4.5997960145723216E-2</v>
      </c>
      <c r="L40" s="35"/>
      <c r="M40" s="19">
        <v>20301.691999999999</v>
      </c>
      <c r="N40" s="21">
        <f>+H40/M40</f>
        <v>5.6852712269992077E-2</v>
      </c>
      <c r="O40" s="35"/>
      <c r="P40" s="36"/>
    </row>
    <row r="41" spans="2:16" x14ac:dyDescent="0.25">
      <c r="B41" s="34"/>
      <c r="C41" s="73">
        <v>42917</v>
      </c>
      <c r="D41" s="19">
        <v>1222.6182063200004</v>
      </c>
      <c r="E41" s="19">
        <v>3879.1010166900005</v>
      </c>
      <c r="F41" s="29"/>
      <c r="G41" s="73">
        <v>42917</v>
      </c>
      <c r="H41" s="19">
        <v>1222.6182063200004</v>
      </c>
      <c r="I41" s="21">
        <f>+H41/H40-1</f>
        <v>5.9271860831301426E-2</v>
      </c>
      <c r="J41" s="19">
        <v>3879.1010166900005</v>
      </c>
      <c r="K41" s="21">
        <f t="shared" si="1"/>
        <v>4.8828823766240648E-2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7">
        <v>458.09812639</v>
      </c>
      <c r="H42" s="75">
        <v>2109.943522</v>
      </c>
      <c r="I42" s="87">
        <f>+(H41/H29)^(1/6)-1</f>
        <v>0.15960208836819678</v>
      </c>
      <c r="J42" s="75"/>
      <c r="K42" s="87">
        <f>+(J41/J29)^(1/6)-1</f>
        <v>9.3468314723841539E-2</v>
      </c>
      <c r="L42" s="38"/>
      <c r="M42" s="38"/>
      <c r="N42" s="38"/>
      <c r="O42" s="38"/>
      <c r="P42" s="39"/>
    </row>
    <row r="44" spans="2:16" x14ac:dyDescent="0.25">
      <c r="B44" s="14" t="s">
        <v>92</v>
      </c>
      <c r="C44" s="15"/>
      <c r="D44" s="15"/>
      <c r="E44" s="15"/>
      <c r="F44" s="15"/>
      <c r="G44" s="15"/>
      <c r="H44" s="15"/>
      <c r="I44" s="15"/>
      <c r="J44" s="15"/>
      <c r="K44" s="15"/>
      <c r="L44" s="32"/>
      <c r="M44" s="32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5"/>
      <c r="M45" s="35"/>
      <c r="N45" s="35"/>
      <c r="O45" s="35"/>
      <c r="P45" s="36"/>
    </row>
    <row r="46" spans="2:16" x14ac:dyDescent="0.25">
      <c r="B46" s="16"/>
      <c r="C46" s="17"/>
      <c r="D46" s="161" t="s">
        <v>29</v>
      </c>
      <c r="E46" s="161"/>
      <c r="F46" s="161"/>
      <c r="G46" s="161"/>
      <c r="H46" s="161"/>
      <c r="I46" s="161"/>
      <c r="J46" s="161"/>
      <c r="K46" s="161"/>
      <c r="L46" s="35"/>
      <c r="M46" s="35"/>
      <c r="N46" s="35"/>
      <c r="O46" s="35"/>
      <c r="P46" s="36"/>
    </row>
    <row r="47" spans="2:16" x14ac:dyDescent="0.25">
      <c r="B47" s="16"/>
      <c r="C47" s="17"/>
      <c r="D47" s="174" t="s">
        <v>94</v>
      </c>
      <c r="E47" s="174"/>
      <c r="F47" s="174"/>
      <c r="G47" s="174"/>
      <c r="H47" s="174"/>
      <c r="I47" s="174"/>
      <c r="J47" s="174"/>
      <c r="K47" s="174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7" t="s">
        <v>28</v>
      </c>
      <c r="E48" s="167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L48" s="29"/>
      <c r="M48" s="18" t="s">
        <v>10</v>
      </c>
      <c r="N48" s="35"/>
      <c r="O48" s="35"/>
      <c r="P48" s="36"/>
    </row>
    <row r="49" spans="2:16" x14ac:dyDescent="0.25">
      <c r="B49" s="34"/>
      <c r="C49" s="35"/>
      <c r="D49" s="160" t="s">
        <v>21</v>
      </c>
      <c r="E49" s="160"/>
      <c r="F49" s="19">
        <v>104.79829486999999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104.79829486999999</v>
      </c>
      <c r="L49" s="29"/>
      <c r="M49" s="21">
        <f>+K49/K$56</f>
        <v>2.7016129360669078E-2</v>
      </c>
      <c r="N49" s="35"/>
      <c r="O49" s="35"/>
      <c r="P49" s="36"/>
    </row>
    <row r="50" spans="2:16" x14ac:dyDescent="0.25">
      <c r="B50" s="41"/>
      <c r="C50" s="42"/>
      <c r="D50" s="160" t="s">
        <v>22</v>
      </c>
      <c r="E50" s="160"/>
      <c r="F50" s="19">
        <v>505.80165613999998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505.80165613999998</v>
      </c>
      <c r="L50" s="29"/>
      <c r="M50" s="21">
        <f t="shared" ref="M50:M56" si="3">+K50/K$56</f>
        <v>0.13039146285795766</v>
      </c>
      <c r="N50" s="42"/>
      <c r="O50" s="42"/>
      <c r="P50" s="43"/>
    </row>
    <row r="51" spans="2:16" x14ac:dyDescent="0.25">
      <c r="B51" s="34"/>
      <c r="C51" s="29"/>
      <c r="D51" s="160" t="s">
        <v>23</v>
      </c>
      <c r="E51" s="160"/>
      <c r="F51" s="19">
        <v>730.33098330999997</v>
      </c>
      <c r="G51" s="19">
        <v>38.263351180000015</v>
      </c>
      <c r="H51" s="19">
        <v>0</v>
      </c>
      <c r="I51" s="19">
        <v>3.053939E-2</v>
      </c>
      <c r="J51" s="19">
        <v>0.99405271000000006</v>
      </c>
      <c r="K51" s="20">
        <f t="shared" si="2"/>
        <v>769.61892658999989</v>
      </c>
      <c r="L51" s="29"/>
      <c r="M51" s="21">
        <f t="shared" si="3"/>
        <v>0.19840136239780326</v>
      </c>
      <c r="N51" s="29"/>
      <c r="O51" s="29"/>
      <c r="P51" s="36"/>
    </row>
    <row r="52" spans="2:16" x14ac:dyDescent="0.25">
      <c r="B52" s="34"/>
      <c r="C52" s="29"/>
      <c r="D52" s="160" t="s">
        <v>24</v>
      </c>
      <c r="E52" s="160"/>
      <c r="F52" s="19">
        <v>329.62145583</v>
      </c>
      <c r="G52" s="19">
        <v>213.74829411000002</v>
      </c>
      <c r="H52" s="19">
        <v>0</v>
      </c>
      <c r="I52" s="19">
        <v>0.23887476000000002</v>
      </c>
      <c r="J52" s="19">
        <v>48.725562320000002</v>
      </c>
      <c r="K52" s="20">
        <f t="shared" si="2"/>
        <v>592.33418702000006</v>
      </c>
      <c r="L52" s="29"/>
      <c r="M52" s="21">
        <f t="shared" si="3"/>
        <v>0.15269883008239707</v>
      </c>
      <c r="N52" s="29"/>
      <c r="O52" s="29"/>
      <c r="P52" s="36"/>
    </row>
    <row r="53" spans="2:16" x14ac:dyDescent="0.25">
      <c r="B53" s="34"/>
      <c r="C53" s="29"/>
      <c r="D53" s="160" t="s">
        <v>25</v>
      </c>
      <c r="E53" s="160"/>
      <c r="F53" s="19">
        <v>53.645690379999998</v>
      </c>
      <c r="G53" s="19">
        <v>148.06640941999999</v>
      </c>
      <c r="H53" s="19">
        <v>0</v>
      </c>
      <c r="I53" s="19">
        <v>0.44323604999999999</v>
      </c>
      <c r="J53" s="19">
        <v>59.487436050000007</v>
      </c>
      <c r="K53" s="20">
        <f t="shared" si="2"/>
        <v>261.64277189999996</v>
      </c>
      <c r="L53" s="29"/>
      <c r="M53" s="21">
        <f t="shared" si="3"/>
        <v>6.7449331887535435E-2</v>
      </c>
      <c r="N53" s="29"/>
      <c r="O53" s="29"/>
      <c r="P53" s="36"/>
    </row>
    <row r="54" spans="2:16" x14ac:dyDescent="0.25">
      <c r="B54" s="34"/>
      <c r="C54" s="29"/>
      <c r="D54" s="160" t="s">
        <v>26</v>
      </c>
      <c r="E54" s="160"/>
      <c r="F54" s="19">
        <v>828.47331342000007</v>
      </c>
      <c r="G54" s="19">
        <v>206.60296989999998</v>
      </c>
      <c r="H54" s="19">
        <v>0</v>
      </c>
      <c r="I54" s="19">
        <v>17.283554680000002</v>
      </c>
      <c r="J54" s="19">
        <v>170.25836832000002</v>
      </c>
      <c r="K54" s="20">
        <f t="shared" si="2"/>
        <v>1222.6182063200001</v>
      </c>
      <c r="L54" s="29"/>
      <c r="M54" s="21">
        <f t="shared" si="3"/>
        <v>0.31518081149720828</v>
      </c>
      <c r="N54" s="29"/>
      <c r="O54" s="29"/>
      <c r="P54" s="36"/>
    </row>
    <row r="55" spans="2:16" x14ac:dyDescent="0.25">
      <c r="B55" s="34"/>
      <c r="C55" s="29"/>
      <c r="D55" s="160" t="s">
        <v>27</v>
      </c>
      <c r="E55" s="160"/>
      <c r="F55" s="19">
        <v>335.61351004000005</v>
      </c>
      <c r="G55" s="19">
        <v>68.972668530000007</v>
      </c>
      <c r="H55" s="19">
        <v>0</v>
      </c>
      <c r="I55" s="19">
        <v>0</v>
      </c>
      <c r="J55" s="19">
        <v>17.700795279999998</v>
      </c>
      <c r="K55" s="20">
        <f t="shared" si="2"/>
        <v>422.28697385000009</v>
      </c>
      <c r="L55" s="29"/>
      <c r="M55" s="21">
        <f t="shared" si="3"/>
        <v>0.1088620719164291</v>
      </c>
      <c r="N55" s="29"/>
      <c r="O55" s="29"/>
      <c r="P55" s="36"/>
    </row>
    <row r="56" spans="2:16" x14ac:dyDescent="0.25">
      <c r="B56" s="34"/>
      <c r="C56" s="29"/>
      <c r="D56" s="160" t="s">
        <v>20</v>
      </c>
      <c r="E56" s="160"/>
      <c r="F56" s="20">
        <f t="shared" ref="F56:K56" si="4">SUM(F49:F55)</f>
        <v>2888.2849039899997</v>
      </c>
      <c r="G56" s="20">
        <f t="shared" si="4"/>
        <v>675.65369313999997</v>
      </c>
      <c r="H56" s="20">
        <f t="shared" si="4"/>
        <v>0</v>
      </c>
      <c r="I56" s="20">
        <f t="shared" si="4"/>
        <v>17.996204880000001</v>
      </c>
      <c r="J56" s="20">
        <f t="shared" si="4"/>
        <v>297.16621468000005</v>
      </c>
      <c r="K56" s="20">
        <f t="shared" si="4"/>
        <v>3879.1010166900005</v>
      </c>
      <c r="L56" s="45"/>
      <c r="M56" s="24">
        <f t="shared" si="3"/>
        <v>1</v>
      </c>
      <c r="N56" s="29"/>
      <c r="O56" s="29"/>
      <c r="P56" s="36"/>
    </row>
    <row r="57" spans="2:16" x14ac:dyDescent="0.25">
      <c r="B57" s="34"/>
      <c r="C57" s="29"/>
      <c r="D57" s="29"/>
      <c r="E57" s="35"/>
      <c r="F57" s="40"/>
      <c r="G57" s="35"/>
      <c r="H57" s="35"/>
      <c r="I57" s="29"/>
      <c r="J57" s="29"/>
      <c r="K57" s="29"/>
      <c r="L57" s="29"/>
      <c r="M57" s="29"/>
      <c r="N57" s="29"/>
      <c r="O57" s="29"/>
      <c r="P57" s="36"/>
    </row>
    <row r="58" spans="2:16" x14ac:dyDescent="0.25">
      <c r="B58" s="34"/>
      <c r="C58" s="29"/>
      <c r="D58" s="29"/>
      <c r="E58" s="35"/>
      <c r="F58" s="40"/>
      <c r="G58" s="35"/>
      <c r="H58" s="35"/>
      <c r="I58" s="29"/>
      <c r="J58" s="29"/>
      <c r="K58" s="29"/>
      <c r="L58" s="29"/>
      <c r="M58" s="29"/>
      <c r="N58" s="29"/>
      <c r="O58" s="29"/>
      <c r="P58" s="36"/>
    </row>
    <row r="59" spans="2:16" x14ac:dyDescent="0.25">
      <c r="B59" s="34"/>
      <c r="C59" s="29"/>
      <c r="D59" s="161" t="s">
        <v>30</v>
      </c>
      <c r="E59" s="161"/>
      <c r="F59" s="161"/>
      <c r="G59" s="161"/>
      <c r="H59" s="161"/>
      <c r="I59" s="161"/>
      <c r="J59" s="161"/>
      <c r="K59" s="161"/>
      <c r="L59" s="161"/>
      <c r="M59" s="161"/>
      <c r="N59" s="29"/>
      <c r="O59" s="29"/>
      <c r="P59" s="36"/>
    </row>
    <row r="60" spans="2:16" x14ac:dyDescent="0.25">
      <c r="B60" s="34"/>
      <c r="C60" s="29"/>
      <c r="D60" s="162" t="s">
        <v>93</v>
      </c>
      <c r="E60" s="162"/>
      <c r="F60" s="162"/>
      <c r="G60" s="162"/>
      <c r="H60" s="162"/>
      <c r="I60" s="162"/>
      <c r="J60" s="162"/>
      <c r="K60" s="162"/>
      <c r="L60" s="162"/>
      <c r="M60" s="162"/>
      <c r="N60" s="29"/>
      <c r="O60" s="29"/>
      <c r="P60" s="36"/>
    </row>
    <row r="61" spans="2:16" x14ac:dyDescent="0.25">
      <c r="B61" s="34"/>
      <c r="C61" s="29"/>
      <c r="D61" s="167"/>
      <c r="E61" s="167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29"/>
      <c r="O61" s="29"/>
      <c r="P61" s="36"/>
    </row>
    <row r="62" spans="2:16" x14ac:dyDescent="0.25">
      <c r="B62" s="34"/>
      <c r="C62" s="29"/>
      <c r="D62" s="166" t="s">
        <v>21</v>
      </c>
      <c r="E62" s="166"/>
      <c r="F62" s="19">
        <v>138.88931331000001</v>
      </c>
      <c r="G62" s="19">
        <v>11.332730100000001</v>
      </c>
      <c r="H62" s="19">
        <v>9.94295011</v>
      </c>
      <c r="I62" s="19">
        <v>95.795831119999988</v>
      </c>
      <c r="J62" s="19">
        <v>136.34516052000001</v>
      </c>
      <c r="K62" s="19">
        <v>104.79829486999999</v>
      </c>
      <c r="L62" s="53">
        <f>+IFERROR(K62/J62-1,0)</f>
        <v>-0.23137503032513218</v>
      </c>
      <c r="M62" s="128">
        <f>+K62-J62</f>
        <v>-31.546865650000015</v>
      </c>
      <c r="N62" s="29"/>
      <c r="O62" s="29"/>
      <c r="P62" s="36"/>
    </row>
    <row r="63" spans="2:16" x14ac:dyDescent="0.25">
      <c r="B63" s="34"/>
      <c r="C63" s="29"/>
      <c r="D63" s="160" t="s">
        <v>22</v>
      </c>
      <c r="E63" s="160"/>
      <c r="F63" s="19">
        <v>510.38193196000003</v>
      </c>
      <c r="G63" s="19">
        <v>325.49650708999997</v>
      </c>
      <c r="H63" s="19">
        <v>405.19667696999988</v>
      </c>
      <c r="I63" s="19">
        <v>476.68658520999998</v>
      </c>
      <c r="J63" s="19">
        <v>437.02643877000003</v>
      </c>
      <c r="K63" s="19">
        <v>505.80165613999998</v>
      </c>
      <c r="L63" s="53">
        <f t="shared" ref="L63:L69" si="5">+IFERROR(K63/J63-1,0)</f>
        <v>0.15737083908142058</v>
      </c>
      <c r="M63" s="128">
        <f t="shared" ref="M63:M69" si="6">+K63-J63</f>
        <v>68.77521736999995</v>
      </c>
      <c r="N63" s="29"/>
      <c r="O63" s="29"/>
      <c r="P63" s="36"/>
    </row>
    <row r="64" spans="2:16" x14ac:dyDescent="0.25">
      <c r="B64" s="34"/>
      <c r="C64" s="29"/>
      <c r="D64" s="160" t="s">
        <v>23</v>
      </c>
      <c r="E64" s="160"/>
      <c r="F64" s="19">
        <v>544.03719456999988</v>
      </c>
      <c r="G64" s="19">
        <v>574.58125219999999</v>
      </c>
      <c r="H64" s="19">
        <v>679.17075036999995</v>
      </c>
      <c r="I64" s="19">
        <v>727.66941164000002</v>
      </c>
      <c r="J64" s="19">
        <v>774.07088968000005</v>
      </c>
      <c r="K64" s="19">
        <v>769.61892658999977</v>
      </c>
      <c r="L64" s="53">
        <f t="shared" si="5"/>
        <v>-5.7513635370537441E-3</v>
      </c>
      <c r="M64" s="128">
        <f t="shared" si="6"/>
        <v>-4.4519630900002767</v>
      </c>
      <c r="N64" s="29"/>
      <c r="O64" s="29"/>
      <c r="P64" s="36"/>
    </row>
    <row r="65" spans="2:16" x14ac:dyDescent="0.25">
      <c r="B65" s="34"/>
      <c r="C65" s="29"/>
      <c r="D65" s="160" t="s">
        <v>24</v>
      </c>
      <c r="E65" s="160"/>
      <c r="F65" s="19">
        <v>495.69711759000006</v>
      </c>
      <c r="G65" s="19">
        <v>511.08222532000002</v>
      </c>
      <c r="H65" s="19">
        <v>482.28116648000002</v>
      </c>
      <c r="I65" s="19">
        <v>433.52793323000009</v>
      </c>
      <c r="J65" s="19">
        <v>515.52335849999997</v>
      </c>
      <c r="K65" s="19">
        <v>592.33418702000006</v>
      </c>
      <c r="L65" s="53">
        <f t="shared" si="5"/>
        <v>0.14899582580213977</v>
      </c>
      <c r="M65" s="128">
        <f t="shared" si="6"/>
        <v>76.810828520000086</v>
      </c>
      <c r="N65" s="29"/>
      <c r="O65" s="29"/>
      <c r="P65" s="36"/>
    </row>
    <row r="66" spans="2:16" x14ac:dyDescent="0.25">
      <c r="B66" s="34"/>
      <c r="C66" s="29"/>
      <c r="D66" s="160" t="s">
        <v>25</v>
      </c>
      <c r="E66" s="160"/>
      <c r="F66" s="19">
        <v>273.93114234999996</v>
      </c>
      <c r="G66" s="19">
        <v>262.29455154999999</v>
      </c>
      <c r="H66" s="19">
        <v>215.50670226</v>
      </c>
      <c r="I66" s="19">
        <v>196.93783338</v>
      </c>
      <c r="J66" s="19">
        <v>204.57238738000001</v>
      </c>
      <c r="K66" s="19">
        <v>261.64277190000001</v>
      </c>
      <c r="L66" s="53">
        <f t="shared" si="5"/>
        <v>0.27897403579687352</v>
      </c>
      <c r="M66" s="128">
        <f t="shared" si="6"/>
        <v>57.070384520000005</v>
      </c>
      <c r="N66" s="29"/>
      <c r="O66" s="29"/>
      <c r="P66" s="36"/>
    </row>
    <row r="67" spans="2:16" x14ac:dyDescent="0.25">
      <c r="B67" s="34"/>
      <c r="C67" s="29"/>
      <c r="D67" s="160" t="s">
        <v>26</v>
      </c>
      <c r="E67" s="160"/>
      <c r="F67" s="19">
        <v>661.39294357000017</v>
      </c>
      <c r="G67" s="19">
        <v>775.12238709000019</v>
      </c>
      <c r="H67" s="19">
        <v>875.93475113000011</v>
      </c>
      <c r="I67" s="19">
        <v>958.92380058999993</v>
      </c>
      <c r="J67" s="19">
        <v>1053.0318500799997</v>
      </c>
      <c r="K67" s="19">
        <v>1222.6182063200004</v>
      </c>
      <c r="L67" s="53">
        <f t="shared" si="5"/>
        <v>0.16104579954264153</v>
      </c>
      <c r="M67" s="128">
        <f t="shared" si="6"/>
        <v>169.58635624000067</v>
      </c>
      <c r="N67" s="29"/>
      <c r="O67" s="29"/>
      <c r="P67" s="36"/>
    </row>
    <row r="68" spans="2:16" x14ac:dyDescent="0.25">
      <c r="B68" s="34"/>
      <c r="C68" s="29"/>
      <c r="D68" s="160" t="s">
        <v>27</v>
      </c>
      <c r="E68" s="160"/>
      <c r="F68" s="19">
        <v>323.55791493999999</v>
      </c>
      <c r="G68" s="19">
        <v>386.96281278999999</v>
      </c>
      <c r="H68" s="19">
        <v>436.65914688999999</v>
      </c>
      <c r="I68" s="19">
        <v>409.0327020900001</v>
      </c>
      <c r="J68" s="19">
        <v>415.29460938999995</v>
      </c>
      <c r="K68" s="19">
        <v>422.28697385000009</v>
      </c>
      <c r="L68" s="53">
        <f t="shared" si="5"/>
        <v>1.6837118281575636E-2</v>
      </c>
      <c r="M68" s="128">
        <f t="shared" si="6"/>
        <v>6.9923644600001467</v>
      </c>
      <c r="N68" s="29"/>
      <c r="O68" s="29"/>
      <c r="P68" s="36"/>
    </row>
    <row r="69" spans="2:16" x14ac:dyDescent="0.25">
      <c r="B69" s="34"/>
      <c r="C69" s="29"/>
      <c r="D69" s="160" t="s">
        <v>20</v>
      </c>
      <c r="E69" s="160"/>
      <c r="F69" s="19">
        <f t="shared" ref="F69:J69" si="7">SUM(F62:F68)</f>
        <v>2947.88755829</v>
      </c>
      <c r="G69" s="19">
        <f t="shared" si="7"/>
        <v>2846.8724661400001</v>
      </c>
      <c r="H69" s="19">
        <f t="shared" si="7"/>
        <v>3104.6921442100002</v>
      </c>
      <c r="I69" s="19">
        <f t="shared" si="7"/>
        <v>3298.5740972600001</v>
      </c>
      <c r="J69" s="19">
        <f t="shared" si="7"/>
        <v>3535.8646943199992</v>
      </c>
      <c r="K69" s="19">
        <f>SUM(K62:K68)</f>
        <v>3879.1010166900005</v>
      </c>
      <c r="L69" s="53">
        <f t="shared" si="5"/>
        <v>9.7072810201525694E-2</v>
      </c>
      <c r="M69" s="128">
        <f t="shared" si="6"/>
        <v>343.23632237000129</v>
      </c>
      <c r="N69" s="29"/>
      <c r="O69" s="29"/>
      <c r="P69" s="36"/>
    </row>
    <row r="70" spans="2:16" x14ac:dyDescent="0.25">
      <c r="B70" s="34"/>
      <c r="C70" s="35"/>
      <c r="D70" s="163" t="s">
        <v>37</v>
      </c>
      <c r="E70" s="163"/>
      <c r="F70" s="163"/>
      <c r="G70" s="163"/>
      <c r="H70" s="163"/>
      <c r="I70" s="163"/>
      <c r="J70" s="163"/>
      <c r="K70" s="163"/>
      <c r="L70" s="163"/>
      <c r="M70" s="163"/>
      <c r="N70" s="35"/>
      <c r="O70" s="35"/>
      <c r="P70" s="36"/>
    </row>
    <row r="71" spans="2:16" x14ac:dyDescent="0.25">
      <c r="B71" s="34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5"/>
      <c r="O71" s="35"/>
      <c r="P71" s="36"/>
    </row>
    <row r="72" spans="2:16" x14ac:dyDescent="0.25">
      <c r="B72" s="34"/>
      <c r="C72" s="35"/>
      <c r="D72" s="161" t="s">
        <v>50</v>
      </c>
      <c r="E72" s="161"/>
      <c r="F72" s="161"/>
      <c r="G72" s="161"/>
      <c r="H72" s="161"/>
      <c r="I72" s="161"/>
      <c r="J72" s="161"/>
      <c r="K72" s="161"/>
      <c r="L72" s="161"/>
      <c r="M72" s="161"/>
      <c r="N72" s="35"/>
      <c r="O72" s="35"/>
      <c r="P72" s="36"/>
    </row>
    <row r="73" spans="2:16" x14ac:dyDescent="0.25">
      <c r="B73" s="34"/>
      <c r="C73" s="35"/>
      <c r="D73" s="162" t="s">
        <v>93</v>
      </c>
      <c r="E73" s="162"/>
      <c r="F73" s="162"/>
      <c r="G73" s="162"/>
      <c r="H73" s="162"/>
      <c r="I73" s="162"/>
      <c r="J73" s="162"/>
      <c r="K73" s="162"/>
      <c r="L73" s="162"/>
      <c r="M73" s="162"/>
      <c r="N73" s="35"/>
      <c r="O73" s="35"/>
      <c r="P73" s="36"/>
    </row>
    <row r="74" spans="2:16" x14ac:dyDescent="0.25">
      <c r="B74" s="34"/>
      <c r="C74" s="35"/>
      <c r="D74" s="167"/>
      <c r="E74" s="167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35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431.27009730000003</v>
      </c>
      <c r="G75" s="19">
        <v>502.17208620000008</v>
      </c>
      <c r="H75" s="19">
        <v>581.1970354</v>
      </c>
      <c r="I75" s="19">
        <v>673.40581477000001</v>
      </c>
      <c r="J75" s="19">
        <v>717.75791470999991</v>
      </c>
      <c r="K75" s="19">
        <v>828.47331342000007</v>
      </c>
      <c r="L75" s="53">
        <f>+IFERROR(K75/J75-1,0)</f>
        <v>0.1542517281118847</v>
      </c>
      <c r="M75" s="54">
        <f>+K75-J75</f>
        <v>110.71539871000016</v>
      </c>
      <c r="N75" s="35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110.89273169000003</v>
      </c>
      <c r="G76" s="19">
        <v>129.85787186000002</v>
      </c>
      <c r="H76" s="19">
        <v>134.79393223</v>
      </c>
      <c r="I76" s="19">
        <v>149.94614491000002</v>
      </c>
      <c r="J76" s="19">
        <v>183.26711033000004</v>
      </c>
      <c r="K76" s="19">
        <v>206.60296989999998</v>
      </c>
      <c r="L76" s="53">
        <f t="shared" ref="L76:L80" si="8">+IFERROR(K76/J76-1,0)</f>
        <v>0.12733250133087282</v>
      </c>
      <c r="M76" s="54">
        <f t="shared" ref="M76:M80" si="9">+K76-J76</f>
        <v>23.33585956999994</v>
      </c>
      <c r="N76" s="35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43.651856589999994</v>
      </c>
      <c r="G77" s="19">
        <v>44.096622619999998</v>
      </c>
      <c r="H77" s="19">
        <v>38.696045060000003</v>
      </c>
      <c r="I77" s="19">
        <v>1.2263497800000001</v>
      </c>
      <c r="J77" s="19">
        <v>0</v>
      </c>
      <c r="K77" s="19">
        <v>0</v>
      </c>
      <c r="L77" s="53">
        <f t="shared" si="8"/>
        <v>0</v>
      </c>
      <c r="M77" s="54">
        <f t="shared" si="9"/>
        <v>0</v>
      </c>
      <c r="N77" s="35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3.8694684699999997</v>
      </c>
      <c r="G78" s="19">
        <v>4.7772966799999992</v>
      </c>
      <c r="H78" s="19">
        <v>6.7320574899999999</v>
      </c>
      <c r="I78" s="19">
        <v>9.7276345800000019</v>
      </c>
      <c r="J78" s="19">
        <v>11.174435010000002</v>
      </c>
      <c r="K78" s="19">
        <v>17.283554680000002</v>
      </c>
      <c r="L78" s="53">
        <f t="shared" si="8"/>
        <v>0.54670501591650478</v>
      </c>
      <c r="M78" s="54">
        <f t="shared" si="9"/>
        <v>6.1091196700000001</v>
      </c>
      <c r="N78" s="35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71.708789519999996</v>
      </c>
      <c r="G79" s="19">
        <v>94.218509730000008</v>
      </c>
      <c r="H79" s="19">
        <v>114.51568094999999</v>
      </c>
      <c r="I79" s="19">
        <v>124.61785655</v>
      </c>
      <c r="J79" s="19">
        <v>140.83239003</v>
      </c>
      <c r="K79" s="19">
        <v>170.25836832000002</v>
      </c>
      <c r="L79" s="53">
        <f t="shared" si="8"/>
        <v>0.20894325718488282</v>
      </c>
      <c r="M79" s="54">
        <f t="shared" si="9"/>
        <v>29.425978290000018</v>
      </c>
      <c r="N79" s="35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661.39294357000006</v>
      </c>
      <c r="G80" s="19">
        <f t="shared" si="10"/>
        <v>775.12238709000007</v>
      </c>
      <c r="H80" s="19">
        <f t="shared" si="10"/>
        <v>875.93475113</v>
      </c>
      <c r="I80" s="19">
        <f t="shared" si="10"/>
        <v>958.92380058999993</v>
      </c>
      <c r="J80" s="19">
        <f t="shared" si="10"/>
        <v>1053.0318500799999</v>
      </c>
      <c r="K80" s="19">
        <f>SUM(K75:K79)</f>
        <v>1222.6182063200001</v>
      </c>
      <c r="L80" s="53">
        <f t="shared" si="8"/>
        <v>0.16104579954264109</v>
      </c>
      <c r="M80" s="54">
        <f t="shared" si="9"/>
        <v>169.58635624000021</v>
      </c>
      <c r="N80" s="35"/>
      <c r="O80" s="35"/>
      <c r="P80" s="36"/>
    </row>
    <row r="81" spans="2:16" x14ac:dyDescent="0.25">
      <c r="B81" s="34"/>
      <c r="C81" s="35"/>
      <c r="D81" s="163" t="s">
        <v>37</v>
      </c>
      <c r="E81" s="163"/>
      <c r="F81" s="163"/>
      <c r="G81" s="163"/>
      <c r="H81" s="163"/>
      <c r="I81" s="163"/>
      <c r="J81" s="163"/>
      <c r="K81" s="163"/>
      <c r="L81" s="163"/>
      <c r="M81" s="163"/>
      <c r="N81" s="35"/>
      <c r="O81" s="35"/>
      <c r="P81" s="36"/>
    </row>
    <row r="82" spans="2:16" x14ac:dyDescent="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x14ac:dyDescent="0.25">
      <c r="B83" s="34"/>
      <c r="C83" s="35"/>
      <c r="D83" s="35"/>
      <c r="E83" s="35"/>
      <c r="F83" s="35"/>
      <c r="G83" s="35"/>
      <c r="H83" s="35"/>
      <c r="I83" s="29"/>
      <c r="J83" s="29"/>
      <c r="K83" s="29"/>
      <c r="L83" s="29"/>
      <c r="M83" s="29"/>
      <c r="N83" s="29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6" t="s">
        <v>31</v>
      </c>
      <c r="F88" s="176"/>
      <c r="G88" s="176"/>
      <c r="H88" s="176"/>
      <c r="I88" s="176"/>
      <c r="J88" s="176"/>
      <c r="K88" s="176"/>
      <c r="L88" s="176"/>
      <c r="M88" s="176"/>
      <c r="N88" s="17"/>
      <c r="O88" s="17"/>
      <c r="P88" s="11"/>
    </row>
    <row r="89" spans="2:16" x14ac:dyDescent="0.25">
      <c r="B89" s="16"/>
      <c r="C89" s="17"/>
      <c r="D89" s="17"/>
      <c r="E89" s="179" t="s">
        <v>95</v>
      </c>
      <c r="F89" s="179"/>
      <c r="G89" s="179"/>
      <c r="H89" s="179"/>
      <c r="I89" s="179"/>
      <c r="J89" s="179"/>
      <c r="K89" s="179"/>
      <c r="L89" s="179"/>
      <c r="M89" s="179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2.4084966795836202E-2</v>
      </c>
      <c r="G91" s="89">
        <v>3.9930345986109159E-2</v>
      </c>
      <c r="H91" s="89">
        <v>5.6177047779312289E-2</v>
      </c>
      <c r="I91" s="89">
        <v>0.10286275848657481</v>
      </c>
      <c r="J91" s="89">
        <v>3.77743673080971E-2</v>
      </c>
      <c r="K91" s="89">
        <v>1.0953767061654346E-2</v>
      </c>
      <c r="L91" s="89">
        <v>7.5936041970738902E-2</v>
      </c>
      <c r="M91" s="89">
        <v>3.4537281685449853E-2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2.9159298764853733E-2</v>
      </c>
      <c r="G92" s="89">
        <v>5.4151849077700535E-2</v>
      </c>
      <c r="H92" s="89">
        <v>5.9939863317560314E-2</v>
      </c>
      <c r="I92" s="89">
        <v>0.1171569168246457</v>
      </c>
      <c r="J92" s="89">
        <v>4.4066348209368347E-2</v>
      </c>
      <c r="K92" s="89">
        <v>1.012841857987838E-2</v>
      </c>
      <c r="L92" s="89">
        <v>2.1232231481185266E-2</v>
      </c>
      <c r="M92" s="89">
        <v>4.163442759463834E-2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3.3668668402521758E-2</v>
      </c>
      <c r="G93" s="89">
        <v>7.4757873196913488E-2</v>
      </c>
      <c r="H93" s="89">
        <v>6.9105699148904257E-2</v>
      </c>
      <c r="I93" s="89">
        <v>0.1503447120149809</v>
      </c>
      <c r="J93" s="89">
        <v>8.9589144658415248E-2</v>
      </c>
      <c r="K93" s="89">
        <v>7.8807500321369378E-3</v>
      </c>
      <c r="L93" s="89">
        <v>5.303338759511919E-3</v>
      </c>
      <c r="M93" s="89">
        <v>4.6210775032468995E-2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4.5933303541968347E-2</v>
      </c>
      <c r="G94" s="89">
        <v>7.7390194481060562E-2</v>
      </c>
      <c r="H94" s="89">
        <v>5.9012130801476631E-2</v>
      </c>
      <c r="I94" s="89">
        <v>0.20155672891136253</v>
      </c>
      <c r="J94" s="89">
        <v>9.432915422667025E-2</v>
      </c>
      <c r="K94" s="89">
        <v>1.0758091133518421E-2</v>
      </c>
      <c r="L94" s="89">
        <v>2.9368228005735384E-3</v>
      </c>
      <c r="M94" s="89">
        <v>5.3029626944809748E-2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5.5625027400449743E-2</v>
      </c>
      <c r="G95" s="89">
        <v>7.0920992897303317E-2</v>
      </c>
      <c r="H95" s="89">
        <v>5.6800378878753971E-2</v>
      </c>
      <c r="I95" s="89">
        <v>0</v>
      </c>
      <c r="J95" s="89">
        <v>9.669199360205441E-2</v>
      </c>
      <c r="K95" s="89">
        <v>1.1720364487642356E-2</v>
      </c>
      <c r="L95" s="89">
        <v>4.6284906029326854E-3</v>
      </c>
      <c r="M95" s="89">
        <v>5.1520914008101541E-2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6.2971549090861278E-2</v>
      </c>
      <c r="G96" s="89">
        <v>7.1373406269752276E-2</v>
      </c>
      <c r="H96" s="89">
        <v>4.3405017093458363E-2</v>
      </c>
      <c r="I96" s="89">
        <v>0</v>
      </c>
      <c r="J96" s="89">
        <v>8.1855508415394324E-2</v>
      </c>
      <c r="K96" s="89">
        <v>1.2564345790772161E-2</v>
      </c>
      <c r="L96" s="89">
        <v>7.6794710719495882E-2</v>
      </c>
      <c r="M96" s="89">
        <v>5.8963313046799047E-2</v>
      </c>
      <c r="N96" s="17"/>
      <c r="O96" s="17"/>
      <c r="P96" s="11"/>
    </row>
    <row r="97" spans="2:16" x14ac:dyDescent="0.25">
      <c r="B97" s="16"/>
      <c r="C97" s="17"/>
      <c r="D97" s="17"/>
      <c r="E97" s="175" t="s">
        <v>37</v>
      </c>
      <c r="F97" s="175"/>
      <c r="G97" s="175"/>
      <c r="H97" s="175"/>
      <c r="I97" s="175"/>
      <c r="J97" s="175"/>
      <c r="K97" s="175"/>
      <c r="L97" s="175"/>
      <c r="M97" s="175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mergeCells count="39">
    <mergeCell ref="C26:M26"/>
    <mergeCell ref="C27:E27"/>
    <mergeCell ref="G27:K27"/>
    <mergeCell ref="D81:M81"/>
    <mergeCell ref="E88:M88"/>
    <mergeCell ref="D67:E67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E89:M89"/>
    <mergeCell ref="E97:M97"/>
    <mergeCell ref="D68:E68"/>
    <mergeCell ref="D69:E69"/>
    <mergeCell ref="D70:M70"/>
    <mergeCell ref="D72:M72"/>
    <mergeCell ref="D73:M73"/>
    <mergeCell ref="D74:E74"/>
    <mergeCell ref="D66:E66"/>
    <mergeCell ref="D53:E53"/>
    <mergeCell ref="D46:K46"/>
    <mergeCell ref="D47:K47"/>
    <mergeCell ref="D48:E48"/>
    <mergeCell ref="D49:E49"/>
    <mergeCell ref="D50:E50"/>
    <mergeCell ref="D51:E51"/>
    <mergeCell ref="D52:E52"/>
    <mergeCell ref="G14:H16"/>
    <mergeCell ref="B1:P2"/>
    <mergeCell ref="C8:G9"/>
    <mergeCell ref="J8:M9"/>
    <mergeCell ref="G10:H12"/>
    <mergeCell ref="M10:N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1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2017-10-30T15:05:08Z</dcterms:modified>
</cp:coreProperties>
</file>